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FILESVR-01\Users\aelliott\Desktop\"/>
    </mc:Choice>
  </mc:AlternateContent>
  <xr:revisionPtr revIDLastSave="0" documentId="8_{858BB3A5-BAD8-4E36-AA2E-ADD29A73CF7B}" xr6:coauthVersionLast="47" xr6:coauthVersionMax="47" xr10:uidLastSave="{00000000-0000-0000-0000-000000000000}"/>
  <bookViews>
    <workbookView xWindow="-28920" yWindow="-2595" windowWidth="29040" windowHeight="15840" tabRatio="870" xr2:uid="{00000000-000D-0000-FFFF-FFFF00000000}"/>
  </bookViews>
  <sheets>
    <sheet name="Instructions" sheetId="16" r:id="rId1"/>
    <sheet name="Assessment details" sheetId="3" r:id="rId2"/>
    <sheet name="RALs" sheetId="19" state="hidden" r:id="rId3"/>
    <sheet name="Label instructions" sheetId="14" r:id="rId4"/>
    <sheet name="Standard Deposition Curves" sheetId="2" r:id="rId5"/>
    <sheet name="Boom" sheetId="8" state="hidden" r:id="rId6"/>
    <sheet name="Boom - high" sheetId="17" state="hidden" r:id="rId7"/>
    <sheet name="Boom (lower rate)" sheetId="15" state="hidden" r:id="rId8"/>
    <sheet name="Boom (lower rate) - high" sheetId="18" state="hidden" r:id="rId9"/>
    <sheet name="Vertical (&gt;2 fully foliated)" sheetId="6" state="hidden" r:id="rId10"/>
    <sheet name="Vertical (&gt;2 non-foliated)" sheetId="5" state="hidden" r:id="rId11"/>
    <sheet name="Vertical (&lt;=2)" sheetId="4" state="hidden" r:id="rId12"/>
    <sheet name="Fixed-wing" sheetId="9" state="hidden" r:id="rId13"/>
    <sheet name="Helicopter" sheetId="10" state="hidden" r:id="rId14"/>
  </sheets>
  <externalReferences>
    <externalReference r:id="rId15"/>
  </externalReferences>
  <definedNames>
    <definedName name="AerialFWStandardScenarios" localSheetId="0">'[1]Deposition Curves'!#REF!</definedName>
    <definedName name="AerialFWStandardScenarios">'Standard Deposition Curves'!$B$12:$B$17</definedName>
    <definedName name="AerialRStandardScenarios" localSheetId="0">'[1]Deposition Curves'!#REF!</definedName>
    <definedName name="AerialRStandardScenarios">'Standard Deposition Curves'!$B$18:$B$23</definedName>
    <definedName name="GroundStandardScenarios">'Standard Deposition Curves'!$B$6:$B$11</definedName>
    <definedName name="_xlnm.Print_Area" localSheetId="3">'Label instructions'!$A$1:$H$41</definedName>
    <definedName name="VerticalStandardScenarios" localSheetId="0">'[1]Deposition Curves'!#REF!</definedName>
    <definedName name="VerticalStandardScenarios">'Standard Deposition Curves'!$B$3:$B$5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9" l="1"/>
  <c r="H27" i="19"/>
  <c r="H26" i="19"/>
  <c r="H25" i="19"/>
  <c r="H23" i="19"/>
  <c r="E27" i="19" l="1"/>
  <c r="E25" i="19"/>
  <c r="I26" i="3" l="1"/>
  <c r="I25" i="3"/>
  <c r="E21" i="3"/>
  <c r="I24" i="3"/>
  <c r="I22" i="3"/>
  <c r="H26" i="3"/>
  <c r="H25" i="3"/>
  <c r="H24" i="3"/>
  <c r="H22" i="3"/>
  <c r="G26" i="3"/>
  <c r="G25" i="3"/>
  <c r="G24" i="3"/>
  <c r="G22" i="3"/>
  <c r="F26" i="3"/>
  <c r="F25" i="3"/>
  <c r="F24" i="3"/>
  <c r="E26" i="3"/>
  <c r="E25" i="3"/>
  <c r="E24" i="3"/>
  <c r="F22" i="3"/>
  <c r="E22" i="3"/>
  <c r="A26" i="3"/>
  <c r="A25" i="3"/>
  <c r="E34" i="19" l="1"/>
  <c r="F34" i="19"/>
  <c r="G34" i="19"/>
  <c r="E35" i="19"/>
  <c r="F35" i="19"/>
  <c r="G35" i="19"/>
  <c r="E36" i="19"/>
  <c r="F36" i="19"/>
  <c r="G36" i="19"/>
  <c r="E37" i="19"/>
  <c r="F37" i="19"/>
  <c r="G37" i="19"/>
  <c r="E38" i="19"/>
  <c r="F38" i="19"/>
  <c r="G38" i="19"/>
  <c r="D35" i="19"/>
  <c r="D36" i="19"/>
  <c r="D37" i="19"/>
  <c r="D38" i="19"/>
  <c r="D34" i="19"/>
  <c r="G24" i="19"/>
  <c r="F24" i="19"/>
  <c r="G28" i="19" l="1"/>
  <c r="G27" i="19"/>
  <c r="G26" i="19"/>
  <c r="F28" i="19"/>
  <c r="F27" i="19"/>
  <c r="D24" i="19"/>
  <c r="C24" i="19" l="1"/>
  <c r="C35" i="19" s="1"/>
  <c r="D27" i="19"/>
  <c r="D28" i="19"/>
  <c r="B2" i="18"/>
  <c r="B26" i="18" s="1"/>
  <c r="B2" i="17"/>
  <c r="B11" i="18"/>
  <c r="D11" i="18" s="1"/>
  <c r="B10" i="18"/>
  <c r="D10" i="18" s="1"/>
  <c r="B9" i="18"/>
  <c r="D9" i="18" s="1"/>
  <c r="B8" i="18"/>
  <c r="D8" i="18" s="1"/>
  <c r="B7" i="18"/>
  <c r="D7" i="18" s="1"/>
  <c r="B3" i="18"/>
  <c r="C1" i="18"/>
  <c r="B1" i="18"/>
  <c r="B11" i="17"/>
  <c r="D11" i="17" s="1"/>
  <c r="B10" i="17"/>
  <c r="D10" i="17" s="1"/>
  <c r="B9" i="17"/>
  <c r="D9" i="17" s="1"/>
  <c r="B8" i="17"/>
  <c r="D8" i="17" s="1"/>
  <c r="B7" i="17"/>
  <c r="D7" i="17" s="1"/>
  <c r="B3" i="17"/>
  <c r="C1" i="17"/>
  <c r="B1" i="17"/>
  <c r="C9" i="19" l="1"/>
  <c r="I9" i="19" s="1"/>
  <c r="C36" i="19"/>
  <c r="C38" i="19"/>
  <c r="C37" i="19"/>
  <c r="C34" i="19"/>
  <c r="G29" i="19"/>
  <c r="G25" i="19"/>
  <c r="F26" i="19"/>
  <c r="F25" i="19"/>
  <c r="F29" i="19"/>
  <c r="I13" i="19"/>
  <c r="I14" i="19"/>
  <c r="B4" i="18"/>
  <c r="B416" i="18"/>
  <c r="B384" i="18"/>
  <c r="B342" i="18"/>
  <c r="B278" i="18"/>
  <c r="B214" i="18"/>
  <c r="B150" i="18"/>
  <c r="B86" i="18"/>
  <c r="B408" i="18"/>
  <c r="B376" i="18"/>
  <c r="B326" i="18"/>
  <c r="B262" i="18"/>
  <c r="B198" i="18"/>
  <c r="B134" i="18"/>
  <c r="B70" i="18"/>
  <c r="B400" i="18"/>
  <c r="B368" i="18"/>
  <c r="B310" i="18"/>
  <c r="B246" i="18"/>
  <c r="B182" i="18"/>
  <c r="B118" i="18"/>
  <c r="B54" i="18"/>
  <c r="B392" i="18"/>
  <c r="B358" i="18"/>
  <c r="B294" i="18"/>
  <c r="B230" i="18"/>
  <c r="B166" i="18"/>
  <c r="B102" i="18"/>
  <c r="B38" i="18"/>
  <c r="B415" i="18"/>
  <c r="B407" i="18"/>
  <c r="B399" i="18"/>
  <c r="B391" i="18"/>
  <c r="B383" i="18"/>
  <c r="B375" i="18"/>
  <c r="B367" i="18"/>
  <c r="B357" i="18"/>
  <c r="B341" i="18"/>
  <c r="B325" i="18"/>
  <c r="B309" i="18"/>
  <c r="B293" i="18"/>
  <c r="B277" i="18"/>
  <c r="B261" i="18"/>
  <c r="B245" i="18"/>
  <c r="B229" i="18"/>
  <c r="B213" i="18"/>
  <c r="B197" i="18"/>
  <c r="B181" i="18"/>
  <c r="B165" i="18"/>
  <c r="B149" i="18"/>
  <c r="B133" i="18"/>
  <c r="B117" i="18"/>
  <c r="B101" i="18"/>
  <c r="B85" i="18"/>
  <c r="B69" i="18"/>
  <c r="B53" i="18"/>
  <c r="B37" i="18"/>
  <c r="B22" i="18"/>
  <c r="B412" i="18"/>
  <c r="B404" i="18"/>
  <c r="B396" i="18"/>
  <c r="B388" i="18"/>
  <c r="B380" i="18"/>
  <c r="B372" i="18"/>
  <c r="B364" i="18"/>
  <c r="B350" i="18"/>
  <c r="B334" i="18"/>
  <c r="B318" i="18"/>
  <c r="B302" i="18"/>
  <c r="B286" i="18"/>
  <c r="B270" i="18"/>
  <c r="B254" i="18"/>
  <c r="B238" i="18"/>
  <c r="B222" i="18"/>
  <c r="B206" i="18"/>
  <c r="B190" i="18"/>
  <c r="B174" i="18"/>
  <c r="B158" i="18"/>
  <c r="B142" i="18"/>
  <c r="B126" i="18"/>
  <c r="B110" i="18"/>
  <c r="B94" i="18"/>
  <c r="B78" i="18"/>
  <c r="B62" i="18"/>
  <c r="B46" i="18"/>
  <c r="B30" i="18"/>
  <c r="B4" i="17"/>
  <c r="F10" i="17" s="1"/>
  <c r="B419" i="18"/>
  <c r="B411" i="18"/>
  <c r="B403" i="18"/>
  <c r="B395" i="18"/>
  <c r="B387" i="18"/>
  <c r="B379" i="18"/>
  <c r="B371" i="18"/>
  <c r="B363" i="18"/>
  <c r="B349" i="18"/>
  <c r="B333" i="18"/>
  <c r="B317" i="18"/>
  <c r="B301" i="18"/>
  <c r="B285" i="18"/>
  <c r="B269" i="18"/>
  <c r="B253" i="18"/>
  <c r="B237" i="18"/>
  <c r="B221" i="18"/>
  <c r="B205" i="18"/>
  <c r="B189" i="18"/>
  <c r="B173" i="18"/>
  <c r="B157" i="18"/>
  <c r="B141" i="18"/>
  <c r="B125" i="18"/>
  <c r="B109" i="18"/>
  <c r="B93" i="18"/>
  <c r="B77" i="18"/>
  <c r="B61" i="18"/>
  <c r="B45" i="18"/>
  <c r="B29" i="18"/>
  <c r="B26" i="17"/>
  <c r="B30" i="17"/>
  <c r="B34" i="17"/>
  <c r="B38" i="17"/>
  <c r="B42" i="17"/>
  <c r="B46" i="17"/>
  <c r="B50" i="17"/>
  <c r="B54" i="17"/>
  <c r="B58" i="17"/>
  <c r="B62" i="17"/>
  <c r="B66" i="17"/>
  <c r="B70" i="17"/>
  <c r="B74" i="17"/>
  <c r="B78" i="17"/>
  <c r="B82" i="17"/>
  <c r="B86" i="17"/>
  <c r="B90" i="17"/>
  <c r="B94" i="17"/>
  <c r="B98" i="17"/>
  <c r="B102" i="17"/>
  <c r="B106" i="17"/>
  <c r="B110" i="17"/>
  <c r="B114" i="17"/>
  <c r="B118" i="17"/>
  <c r="B122" i="17"/>
  <c r="B126" i="17"/>
  <c r="B130" i="17"/>
  <c r="B134" i="17"/>
  <c r="B138" i="17"/>
  <c r="B142" i="17"/>
  <c r="B146" i="17"/>
  <c r="B150" i="17"/>
  <c r="B154" i="17"/>
  <c r="B158" i="17"/>
  <c r="B162" i="17"/>
  <c r="B166" i="17"/>
  <c r="B170" i="17"/>
  <c r="B174" i="17"/>
  <c r="B178" i="17"/>
  <c r="B182" i="17"/>
  <c r="B186" i="17"/>
  <c r="B190" i="17"/>
  <c r="B194" i="17"/>
  <c r="B198" i="17"/>
  <c r="B202" i="17"/>
  <c r="B206" i="17"/>
  <c r="B210" i="17"/>
  <c r="B214" i="17"/>
  <c r="B218" i="17"/>
  <c r="B222" i="17"/>
  <c r="B226" i="17"/>
  <c r="B230" i="17"/>
  <c r="B234" i="17"/>
  <c r="B238" i="17"/>
  <c r="B242" i="17"/>
  <c r="B246" i="17"/>
  <c r="B250" i="17"/>
  <c r="B254" i="17"/>
  <c r="B258" i="17"/>
  <c r="B262" i="17"/>
  <c r="B266" i="17"/>
  <c r="B270" i="17"/>
  <c r="B274" i="17"/>
  <c r="B278" i="17"/>
  <c r="B282" i="17"/>
  <c r="B286" i="17"/>
  <c r="B290" i="17"/>
  <c r="B294" i="17"/>
  <c r="B298" i="17"/>
  <c r="B302" i="17"/>
  <c r="B306" i="17"/>
  <c r="B310" i="17"/>
  <c r="B314" i="17"/>
  <c r="B318" i="17"/>
  <c r="B322" i="17"/>
  <c r="B326" i="17"/>
  <c r="B330" i="17"/>
  <c r="B334" i="17"/>
  <c r="B338" i="17"/>
  <c r="B342" i="17"/>
  <c r="B346" i="17"/>
  <c r="B350" i="17"/>
  <c r="B354" i="17"/>
  <c r="B358" i="17"/>
  <c r="B362" i="17"/>
  <c r="B366" i="17"/>
  <c r="B370" i="17"/>
  <c r="B374" i="17"/>
  <c r="B378" i="17"/>
  <c r="B382" i="17"/>
  <c r="B386" i="17"/>
  <c r="B390" i="17"/>
  <c r="B394" i="17"/>
  <c r="B398" i="17"/>
  <c r="B402" i="17"/>
  <c r="B406" i="17"/>
  <c r="B410" i="17"/>
  <c r="B414" i="17"/>
  <c r="B418" i="17"/>
  <c r="B319" i="17"/>
  <c r="B335" i="17"/>
  <c r="B343" i="17"/>
  <c r="B351" i="17"/>
  <c r="B359" i="17"/>
  <c r="B367" i="17"/>
  <c r="B375" i="17"/>
  <c r="B379" i="17"/>
  <c r="B387" i="17"/>
  <c r="B395" i="17"/>
  <c r="B403" i="17"/>
  <c r="B407" i="17"/>
  <c r="B23" i="17"/>
  <c r="B27" i="17"/>
  <c r="B31" i="17"/>
  <c r="B35" i="17"/>
  <c r="B39" i="17"/>
  <c r="B43" i="17"/>
  <c r="B47" i="17"/>
  <c r="B51" i="17"/>
  <c r="B55" i="17"/>
  <c r="B59" i="17"/>
  <c r="B63" i="17"/>
  <c r="B67" i="17"/>
  <c r="B71" i="17"/>
  <c r="B75" i="17"/>
  <c r="B79" i="17"/>
  <c r="B83" i="17"/>
  <c r="B87" i="17"/>
  <c r="B91" i="17"/>
  <c r="B95" i="17"/>
  <c r="B99" i="17"/>
  <c r="B103" i="17"/>
  <c r="B107" i="17"/>
  <c r="B111" i="17"/>
  <c r="B115" i="17"/>
  <c r="B119" i="17"/>
  <c r="B123" i="17"/>
  <c r="B127" i="17"/>
  <c r="B131" i="17"/>
  <c r="B135" i="17"/>
  <c r="B139" i="17"/>
  <c r="B143" i="17"/>
  <c r="B147" i="17"/>
  <c r="B151" i="17"/>
  <c r="B155" i="17"/>
  <c r="B159" i="17"/>
  <c r="B163" i="17"/>
  <c r="B167" i="17"/>
  <c r="B171" i="17"/>
  <c r="B175" i="17"/>
  <c r="B179" i="17"/>
  <c r="B183" i="17"/>
  <c r="B187" i="17"/>
  <c r="B191" i="17"/>
  <c r="B195" i="17"/>
  <c r="B199" i="17"/>
  <c r="B203" i="17"/>
  <c r="B207" i="17"/>
  <c r="B211" i="17"/>
  <c r="B215" i="17"/>
  <c r="B219" i="17"/>
  <c r="B223" i="17"/>
  <c r="B227" i="17"/>
  <c r="B231" i="17"/>
  <c r="B235" i="17"/>
  <c r="B239" i="17"/>
  <c r="B243" i="17"/>
  <c r="B247" i="17"/>
  <c r="B251" i="17"/>
  <c r="B255" i="17"/>
  <c r="B259" i="17"/>
  <c r="B263" i="17"/>
  <c r="B267" i="17"/>
  <c r="B271" i="17"/>
  <c r="B275" i="17"/>
  <c r="B279" i="17"/>
  <c r="B283" i="17"/>
  <c r="B287" i="17"/>
  <c r="B291" i="17"/>
  <c r="B295" i="17"/>
  <c r="B299" i="17"/>
  <c r="B303" i="17"/>
  <c r="B307" i="17"/>
  <c r="B311" i="17"/>
  <c r="B315" i="17"/>
  <c r="B323" i="17"/>
  <c r="B327" i="17"/>
  <c r="B331" i="17"/>
  <c r="B339" i="17"/>
  <c r="B347" i="17"/>
  <c r="B355" i="17"/>
  <c r="B363" i="17"/>
  <c r="B371" i="17"/>
  <c r="B383" i="17"/>
  <c r="B391" i="17"/>
  <c r="B399" i="17"/>
  <c r="B411" i="17"/>
  <c r="B28" i="17"/>
  <c r="B36" i="17"/>
  <c r="B44" i="17"/>
  <c r="B52" i="17"/>
  <c r="B60" i="17"/>
  <c r="B68" i="17"/>
  <c r="B76" i="17"/>
  <c r="B84" i="17"/>
  <c r="B92" i="17"/>
  <c r="B100" i="17"/>
  <c r="B108" i="17"/>
  <c r="B116" i="17"/>
  <c r="B124" i="17"/>
  <c r="B132" i="17"/>
  <c r="B140" i="17"/>
  <c r="B148" i="17"/>
  <c r="B156" i="17"/>
  <c r="B164" i="17"/>
  <c r="B172" i="17"/>
  <c r="B180" i="17"/>
  <c r="B188" i="17"/>
  <c r="B196" i="17"/>
  <c r="B204" i="17"/>
  <c r="B212" i="17"/>
  <c r="B220" i="17"/>
  <c r="B228" i="17"/>
  <c r="B236" i="17"/>
  <c r="B244" i="17"/>
  <c r="B252" i="17"/>
  <c r="B260" i="17"/>
  <c r="B268" i="17"/>
  <c r="B276" i="17"/>
  <c r="B284" i="17"/>
  <c r="B292" i="17"/>
  <c r="B300" i="17"/>
  <c r="B308" i="17"/>
  <c r="B316" i="17"/>
  <c r="B324" i="17"/>
  <c r="B332" i="17"/>
  <c r="B340" i="17"/>
  <c r="B348" i="17"/>
  <c r="B356" i="17"/>
  <c r="B364" i="17"/>
  <c r="B372" i="17"/>
  <c r="B380" i="17"/>
  <c r="B388" i="17"/>
  <c r="B396" i="17"/>
  <c r="B404" i="17"/>
  <c r="B412" i="17"/>
  <c r="B417" i="17"/>
  <c r="B29" i="17"/>
  <c r="B37" i="17"/>
  <c r="B45" i="17"/>
  <c r="B53" i="17"/>
  <c r="B61" i="17"/>
  <c r="B69" i="17"/>
  <c r="B77" i="17"/>
  <c r="E77" i="17" s="1"/>
  <c r="B85" i="17"/>
  <c r="B93" i="17"/>
  <c r="B101" i="17"/>
  <c r="B109" i="17"/>
  <c r="B117" i="17"/>
  <c r="B125" i="17"/>
  <c r="B133" i="17"/>
  <c r="B141" i="17"/>
  <c r="B149" i="17"/>
  <c r="B157" i="17"/>
  <c r="B165" i="17"/>
  <c r="B173" i="17"/>
  <c r="B181" i="17"/>
  <c r="B189" i="17"/>
  <c r="B197" i="17"/>
  <c r="B205" i="17"/>
  <c r="B213" i="17"/>
  <c r="B221" i="17"/>
  <c r="B229" i="17"/>
  <c r="B237" i="17"/>
  <c r="B245" i="17"/>
  <c r="B253" i="17"/>
  <c r="B261" i="17"/>
  <c r="B269" i="17"/>
  <c r="B277" i="17"/>
  <c r="B285" i="17"/>
  <c r="B293" i="17"/>
  <c r="B301" i="17"/>
  <c r="B309" i="17"/>
  <c r="B317" i="17"/>
  <c r="B325" i="17"/>
  <c r="B333" i="17"/>
  <c r="B341" i="17"/>
  <c r="B349" i="17"/>
  <c r="B357" i="17"/>
  <c r="B365" i="17"/>
  <c r="B373" i="17"/>
  <c r="B381" i="17"/>
  <c r="B389" i="17"/>
  <c r="B397" i="17"/>
  <c r="B405" i="17"/>
  <c r="B413" i="17"/>
  <c r="B419" i="17"/>
  <c r="B24" i="17"/>
  <c r="B32" i="17"/>
  <c r="B40" i="17"/>
  <c r="B48" i="17"/>
  <c r="B56" i="17"/>
  <c r="B64" i="17"/>
  <c r="B72" i="17"/>
  <c r="B80" i="17"/>
  <c r="B88" i="17"/>
  <c r="B96" i="17"/>
  <c r="B104" i="17"/>
  <c r="B112" i="17"/>
  <c r="B120" i="17"/>
  <c r="B128" i="17"/>
  <c r="B136" i="17"/>
  <c r="B144" i="17"/>
  <c r="B152" i="17"/>
  <c r="B160" i="17"/>
  <c r="B168" i="17"/>
  <c r="B176" i="17"/>
  <c r="B184" i="17"/>
  <c r="B192" i="17"/>
  <c r="B200" i="17"/>
  <c r="B208" i="17"/>
  <c r="B216" i="17"/>
  <c r="B224" i="17"/>
  <c r="B232" i="17"/>
  <c r="B240" i="17"/>
  <c r="B248" i="17"/>
  <c r="B256" i="17"/>
  <c r="B264" i="17"/>
  <c r="B272" i="17"/>
  <c r="B280" i="17"/>
  <c r="B288" i="17"/>
  <c r="B296" i="17"/>
  <c r="B304" i="17"/>
  <c r="B312" i="17"/>
  <c r="B320" i="17"/>
  <c r="B328" i="17"/>
  <c r="B336" i="17"/>
  <c r="B344" i="17"/>
  <c r="B352" i="17"/>
  <c r="B360" i="17"/>
  <c r="B368" i="17"/>
  <c r="B376" i="17"/>
  <c r="B384" i="17"/>
  <c r="B392" i="17"/>
  <c r="B400" i="17"/>
  <c r="B408" i="17"/>
  <c r="B415" i="17"/>
  <c r="B22" i="17"/>
  <c r="B33" i="17"/>
  <c r="B57" i="17"/>
  <c r="B73" i="17"/>
  <c r="B89" i="17"/>
  <c r="B105" i="17"/>
  <c r="B129" i="17"/>
  <c r="B145" i="17"/>
  <c r="B161" i="17"/>
  <c r="B25" i="17"/>
  <c r="B41" i="17"/>
  <c r="B49" i="17"/>
  <c r="B65" i="17"/>
  <c r="E65" i="17" s="1"/>
  <c r="B81" i="17"/>
  <c r="B97" i="17"/>
  <c r="B113" i="17"/>
  <c r="B121" i="17"/>
  <c r="B137" i="17"/>
  <c r="B153" i="17"/>
  <c r="B169" i="17"/>
  <c r="B393" i="17"/>
  <c r="B361" i="17"/>
  <c r="B329" i="17"/>
  <c r="B297" i="17"/>
  <c r="B265" i="17"/>
  <c r="B233" i="17"/>
  <c r="B201" i="17"/>
  <c r="B401" i="17"/>
  <c r="B337" i="17"/>
  <c r="B273" i="17"/>
  <c r="B209" i="17"/>
  <c r="B385" i="17"/>
  <c r="B353" i="17"/>
  <c r="B321" i="17"/>
  <c r="B289" i="17"/>
  <c r="B257" i="17"/>
  <c r="B225" i="17"/>
  <c r="B193" i="17"/>
  <c r="B369" i="17"/>
  <c r="B305" i="17"/>
  <c r="B241" i="17"/>
  <c r="B177" i="17"/>
  <c r="B416" i="17"/>
  <c r="F9" i="17"/>
  <c r="B409" i="17"/>
  <c r="B377" i="17"/>
  <c r="B345" i="17"/>
  <c r="B313" i="17"/>
  <c r="B281" i="17"/>
  <c r="B249" i="17"/>
  <c r="B217" i="17"/>
  <c r="B185" i="17"/>
  <c r="F11" i="17"/>
  <c r="F9" i="18"/>
  <c r="F7" i="18"/>
  <c r="F10" i="18"/>
  <c r="F7" i="17"/>
  <c r="F8" i="18"/>
  <c r="F11" i="18"/>
  <c r="B418" i="18"/>
  <c r="B414" i="18"/>
  <c r="B410" i="18"/>
  <c r="B406" i="18"/>
  <c r="B402" i="18"/>
  <c r="B398" i="18"/>
  <c r="B394" i="18"/>
  <c r="B390" i="18"/>
  <c r="B386" i="18"/>
  <c r="B382" i="18"/>
  <c r="B378" i="18"/>
  <c r="B374" i="18"/>
  <c r="B370" i="18"/>
  <c r="B366" i="18"/>
  <c r="B362" i="18"/>
  <c r="B354" i="18"/>
  <c r="B346" i="18"/>
  <c r="B338" i="18"/>
  <c r="B330" i="18"/>
  <c r="B322" i="18"/>
  <c r="B314" i="18"/>
  <c r="B306" i="18"/>
  <c r="B298" i="18"/>
  <c r="B290" i="18"/>
  <c r="B282" i="18"/>
  <c r="B274" i="18"/>
  <c r="B266" i="18"/>
  <c r="B258" i="18"/>
  <c r="B250" i="18"/>
  <c r="B242" i="18"/>
  <c r="B234" i="18"/>
  <c r="B226" i="18"/>
  <c r="B218" i="18"/>
  <c r="B210" i="18"/>
  <c r="B202" i="18"/>
  <c r="B194" i="18"/>
  <c r="B186" i="18"/>
  <c r="B178" i="18"/>
  <c r="B170" i="18"/>
  <c r="B162" i="18"/>
  <c r="B154" i="18"/>
  <c r="B146" i="18"/>
  <c r="B138" i="18"/>
  <c r="B130" i="18"/>
  <c r="B122" i="18"/>
  <c r="B114" i="18"/>
  <c r="B106" i="18"/>
  <c r="B98" i="18"/>
  <c r="B90" i="18"/>
  <c r="B82" i="18"/>
  <c r="B74" i="18"/>
  <c r="B66" i="18"/>
  <c r="B58" i="18"/>
  <c r="B50" i="18"/>
  <c r="B42" i="18"/>
  <c r="B34" i="18"/>
  <c r="F8" i="17"/>
  <c r="B23" i="18"/>
  <c r="B27" i="18"/>
  <c r="B31" i="18"/>
  <c r="B35" i="18"/>
  <c r="B39" i="18"/>
  <c r="E37" i="18" s="1"/>
  <c r="B43" i="18"/>
  <c r="B47" i="18"/>
  <c r="B51" i="18"/>
  <c r="B55" i="18"/>
  <c r="B59" i="18"/>
  <c r="B63" i="18"/>
  <c r="B67" i="18"/>
  <c r="B71" i="18"/>
  <c r="B75" i="18"/>
  <c r="B79" i="18"/>
  <c r="B83" i="18"/>
  <c r="B87" i="18"/>
  <c r="B91" i="18"/>
  <c r="B95" i="18"/>
  <c r="B99" i="18"/>
  <c r="B103" i="18"/>
  <c r="B107" i="18"/>
  <c r="B111" i="18"/>
  <c r="B115" i="18"/>
  <c r="B119" i="18"/>
  <c r="B123" i="18"/>
  <c r="B127" i="18"/>
  <c r="B131" i="18"/>
  <c r="B135" i="18"/>
  <c r="B139" i="18"/>
  <c r="B143" i="18"/>
  <c r="B147" i="18"/>
  <c r="B151" i="18"/>
  <c r="B155" i="18"/>
  <c r="B159" i="18"/>
  <c r="B163" i="18"/>
  <c r="B167" i="18"/>
  <c r="B171" i="18"/>
  <c r="B175" i="18"/>
  <c r="B179" i="18"/>
  <c r="B183" i="18"/>
  <c r="B187" i="18"/>
  <c r="B191" i="18"/>
  <c r="B195" i="18"/>
  <c r="B199" i="18"/>
  <c r="B203" i="18"/>
  <c r="B207" i="18"/>
  <c r="B211" i="18"/>
  <c r="B215" i="18"/>
  <c r="B219" i="18"/>
  <c r="B223" i="18"/>
  <c r="B227" i="18"/>
  <c r="B231" i="18"/>
  <c r="B235" i="18"/>
  <c r="B239" i="18"/>
  <c r="B243" i="18"/>
  <c r="B247" i="18"/>
  <c r="B251" i="18"/>
  <c r="B255" i="18"/>
  <c r="B259" i="18"/>
  <c r="B263" i="18"/>
  <c r="B267" i="18"/>
  <c r="B271" i="18"/>
  <c r="B275" i="18"/>
  <c r="B279" i="18"/>
  <c r="B283" i="18"/>
  <c r="B287" i="18"/>
  <c r="B291" i="18"/>
  <c r="B295" i="18"/>
  <c r="B299" i="18"/>
  <c r="B303" i="18"/>
  <c r="B307" i="18"/>
  <c r="B311" i="18"/>
  <c r="B315" i="18"/>
  <c r="B319" i="18"/>
  <c r="B323" i="18"/>
  <c r="B327" i="18"/>
  <c r="B331" i="18"/>
  <c r="B335" i="18"/>
  <c r="B339" i="18"/>
  <c r="B343" i="18"/>
  <c r="B347" i="18"/>
  <c r="B351" i="18"/>
  <c r="B355" i="18"/>
  <c r="B359" i="18"/>
  <c r="B24" i="18"/>
  <c r="B28" i="18"/>
  <c r="B32" i="18"/>
  <c r="B36" i="18"/>
  <c r="B40" i="18"/>
  <c r="B44" i="18"/>
  <c r="C43" i="18" s="1"/>
  <c r="B48" i="18"/>
  <c r="B52" i="18"/>
  <c r="B56" i="18"/>
  <c r="B60" i="18"/>
  <c r="B64" i="18"/>
  <c r="B68" i="18"/>
  <c r="B72" i="18"/>
  <c r="B76" i="18"/>
  <c r="B80" i="18"/>
  <c r="B84" i="18"/>
  <c r="B88" i="18"/>
  <c r="B92" i="18"/>
  <c r="B96" i="18"/>
  <c r="B100" i="18"/>
  <c r="B104" i="18"/>
  <c r="B108" i="18"/>
  <c r="B112" i="18"/>
  <c r="B116" i="18"/>
  <c r="B120" i="18"/>
  <c r="B124" i="18"/>
  <c r="B128" i="18"/>
  <c r="B132" i="18"/>
  <c r="B136" i="18"/>
  <c r="B140" i="18"/>
  <c r="B144" i="18"/>
  <c r="B148" i="18"/>
  <c r="B152" i="18"/>
  <c r="B156" i="18"/>
  <c r="B160" i="18"/>
  <c r="B164" i="18"/>
  <c r="B168" i="18"/>
  <c r="B172" i="18"/>
  <c r="B176" i="18"/>
  <c r="B180" i="18"/>
  <c r="B184" i="18"/>
  <c r="E184" i="18" s="1"/>
  <c r="B188" i="18"/>
  <c r="B192" i="18"/>
  <c r="B196" i="18"/>
  <c r="B200" i="18"/>
  <c r="B204" i="18"/>
  <c r="B208" i="18"/>
  <c r="B212" i="18"/>
  <c r="B216" i="18"/>
  <c r="B220" i="18"/>
  <c r="B224" i="18"/>
  <c r="B228" i="18"/>
  <c r="B232" i="18"/>
  <c r="B236" i="18"/>
  <c r="B240" i="18"/>
  <c r="B244" i="18"/>
  <c r="B248" i="18"/>
  <c r="B252" i="18"/>
  <c r="B256" i="18"/>
  <c r="B260" i="18"/>
  <c r="B264" i="18"/>
  <c r="B268" i="18"/>
  <c r="B272" i="18"/>
  <c r="B276" i="18"/>
  <c r="B280" i="18"/>
  <c r="B284" i="18"/>
  <c r="B288" i="18"/>
  <c r="B292" i="18"/>
  <c r="B296" i="18"/>
  <c r="B300" i="18"/>
  <c r="B304" i="18"/>
  <c r="B308" i="18"/>
  <c r="B312" i="18"/>
  <c r="B316" i="18"/>
  <c r="B320" i="18"/>
  <c r="B324" i="18"/>
  <c r="B328" i="18"/>
  <c r="B332" i="18"/>
  <c r="B336" i="18"/>
  <c r="B340" i="18"/>
  <c r="B344" i="18"/>
  <c r="B348" i="18"/>
  <c r="B352" i="18"/>
  <c r="B356" i="18"/>
  <c r="B360" i="18"/>
  <c r="B417" i="18"/>
  <c r="B413" i="18"/>
  <c r="B409" i="18"/>
  <c r="B405" i="18"/>
  <c r="B401" i="18"/>
  <c r="B397" i="18"/>
  <c r="B393" i="18"/>
  <c r="B389" i="18"/>
  <c r="B385" i="18"/>
  <c r="B381" i="18"/>
  <c r="B377" i="18"/>
  <c r="B373" i="18"/>
  <c r="B369" i="18"/>
  <c r="B365" i="18"/>
  <c r="B361" i="18"/>
  <c r="B353" i="18"/>
  <c r="B345" i="18"/>
  <c r="B337" i="18"/>
  <c r="B329" i="18"/>
  <c r="B321" i="18"/>
  <c r="B313" i="18"/>
  <c r="B305" i="18"/>
  <c r="B297" i="18"/>
  <c r="B289" i="18"/>
  <c r="B281" i="18"/>
  <c r="B273" i="18"/>
  <c r="B265" i="18"/>
  <c r="B257" i="18"/>
  <c r="B249" i="18"/>
  <c r="B241" i="18"/>
  <c r="B233" i="18"/>
  <c r="B225" i="18"/>
  <c r="B217" i="18"/>
  <c r="B209" i="18"/>
  <c r="B201" i="18"/>
  <c r="B193" i="18"/>
  <c r="B185" i="18"/>
  <c r="B177" i="18"/>
  <c r="B169" i="18"/>
  <c r="B161" i="18"/>
  <c r="B153" i="18"/>
  <c r="B145" i="18"/>
  <c r="B137" i="18"/>
  <c r="B129" i="18"/>
  <c r="B121" i="18"/>
  <c r="B113" i="18"/>
  <c r="B105" i="18"/>
  <c r="B97" i="18"/>
  <c r="B89" i="18"/>
  <c r="B81" i="18"/>
  <c r="B73" i="18"/>
  <c r="B65" i="18"/>
  <c r="B57" i="18"/>
  <c r="B49" i="18"/>
  <c r="B41" i="18"/>
  <c r="E41" i="18" s="1"/>
  <c r="B33" i="18"/>
  <c r="B25" i="18"/>
  <c r="C25" i="18" s="1"/>
  <c r="C83" i="17"/>
  <c r="C184" i="18"/>
  <c r="E67" i="17"/>
  <c r="E28" i="19" l="1"/>
  <c r="E26" i="19"/>
  <c r="E29" i="19"/>
  <c r="D25" i="19"/>
  <c r="I11" i="19" s="1"/>
  <c r="D29" i="19"/>
  <c r="I15" i="19" s="1"/>
  <c r="D26" i="19"/>
  <c r="I12" i="19" s="1"/>
  <c r="E45" i="17"/>
  <c r="D184" i="18"/>
  <c r="C33" i="18"/>
  <c r="F57" i="18"/>
  <c r="D158" i="18"/>
  <c r="C94" i="18"/>
  <c r="C78" i="18"/>
  <c r="D150" i="18"/>
  <c r="C41" i="18"/>
  <c r="E59" i="18"/>
  <c r="E59" i="17"/>
  <c r="C61" i="18"/>
  <c r="C63" i="18"/>
  <c r="C31" i="18"/>
  <c r="F31" i="17"/>
  <c r="D51" i="17"/>
  <c r="E65" i="18"/>
  <c r="F39" i="17"/>
  <c r="D39" i="17"/>
  <c r="E47" i="18"/>
  <c r="D71" i="17"/>
  <c r="F55" i="17"/>
  <c r="C86" i="17"/>
  <c r="F27" i="18"/>
  <c r="E126" i="18"/>
  <c r="D31" i="17"/>
  <c r="E33" i="17"/>
  <c r="D35" i="17"/>
  <c r="E55" i="17"/>
  <c r="E158" i="18"/>
  <c r="C57" i="18"/>
  <c r="G85" i="17"/>
  <c r="D126" i="18"/>
  <c r="C29" i="18"/>
  <c r="G184" i="18"/>
  <c r="G94" i="18"/>
  <c r="F59" i="18"/>
  <c r="C150" i="18"/>
  <c r="F118" i="18"/>
  <c r="F86" i="18"/>
  <c r="C70" i="18"/>
  <c r="C53" i="18"/>
  <c r="E23" i="17"/>
  <c r="D79" i="17"/>
  <c r="D47" i="17"/>
  <c r="F65" i="17"/>
  <c r="E83" i="17"/>
  <c r="F51" i="17"/>
  <c r="C75" i="17"/>
  <c r="F59" i="17"/>
  <c r="D43" i="17"/>
  <c r="D27" i="17"/>
  <c r="C45" i="18"/>
  <c r="F67" i="17"/>
  <c r="D83" i="17"/>
  <c r="D67" i="17"/>
  <c r="D59" i="17"/>
  <c r="E35" i="17"/>
  <c r="C27" i="17"/>
  <c r="F35" i="17"/>
  <c r="E31" i="17"/>
  <c r="E49" i="18"/>
  <c r="G110" i="18"/>
  <c r="C55" i="18"/>
  <c r="E43" i="17"/>
  <c r="F45" i="17"/>
  <c r="F63" i="17"/>
  <c r="G35" i="18"/>
  <c r="G23" i="18"/>
  <c r="F39" i="18"/>
  <c r="C37" i="18"/>
  <c r="C65" i="18"/>
  <c r="C49" i="18"/>
  <c r="G102" i="18"/>
  <c r="E45" i="18"/>
  <c r="C71" i="17"/>
  <c r="C39" i="17"/>
  <c r="F75" i="17"/>
  <c r="D55" i="17"/>
  <c r="D23" i="17"/>
  <c r="C67" i="17"/>
  <c r="C51" i="17"/>
  <c r="C35" i="17"/>
  <c r="E79" i="17"/>
  <c r="D75" i="17"/>
  <c r="E47" i="17"/>
  <c r="C79" i="17"/>
  <c r="C63" i="17"/>
  <c r="C47" i="17"/>
  <c r="C31" i="17"/>
  <c r="C55" i="17"/>
  <c r="C23" i="17"/>
  <c r="D63" i="17"/>
  <c r="D86" i="17"/>
  <c r="C59" i="17"/>
  <c r="C43" i="17"/>
  <c r="E63" i="17"/>
  <c r="E144" i="18"/>
  <c r="D144" i="18"/>
  <c r="G144" i="18"/>
  <c r="C144" i="18"/>
  <c r="F144" i="18"/>
  <c r="D78" i="18"/>
  <c r="E162" i="18"/>
  <c r="D162" i="18"/>
  <c r="G162" i="18"/>
  <c r="C162" i="18"/>
  <c r="F162" i="18"/>
  <c r="G68" i="18"/>
  <c r="C68" i="18"/>
  <c r="F68" i="18"/>
  <c r="E68" i="18"/>
  <c r="D68" i="18"/>
  <c r="G52" i="18"/>
  <c r="C52" i="18"/>
  <c r="F52" i="18"/>
  <c r="D52" i="18"/>
  <c r="E52" i="18"/>
  <c r="G40" i="18"/>
  <c r="C40" i="18"/>
  <c r="F40" i="18"/>
  <c r="E40" i="18"/>
  <c r="D40" i="18"/>
  <c r="G28" i="18"/>
  <c r="C28" i="18"/>
  <c r="F28" i="18"/>
  <c r="E28" i="18"/>
  <c r="D28" i="18"/>
  <c r="E140" i="18"/>
  <c r="D140" i="18"/>
  <c r="G140" i="18"/>
  <c r="C140" i="18"/>
  <c r="F140" i="18"/>
  <c r="E174" i="18"/>
  <c r="D174" i="18"/>
  <c r="G174" i="18"/>
  <c r="C174" i="18"/>
  <c r="F174" i="18"/>
  <c r="F69" i="18"/>
  <c r="G69" i="18"/>
  <c r="C69" i="18"/>
  <c r="E69" i="18"/>
  <c r="D69" i="18"/>
  <c r="G93" i="18"/>
  <c r="C93" i="18"/>
  <c r="F93" i="18"/>
  <c r="E93" i="18"/>
  <c r="D93" i="18"/>
  <c r="G117" i="18"/>
  <c r="C117" i="18"/>
  <c r="F117" i="18"/>
  <c r="E117" i="18"/>
  <c r="D117" i="18"/>
  <c r="G141" i="18"/>
  <c r="C141" i="18"/>
  <c r="F141" i="18"/>
  <c r="E141" i="18"/>
  <c r="D141" i="18"/>
  <c r="G157" i="18"/>
  <c r="C157" i="18"/>
  <c r="F157" i="18"/>
  <c r="E157" i="18"/>
  <c r="D157" i="18"/>
  <c r="G171" i="18"/>
  <c r="C171" i="18"/>
  <c r="F171" i="18"/>
  <c r="E171" i="18"/>
  <c r="D171" i="18"/>
  <c r="G195" i="18"/>
  <c r="C195" i="18"/>
  <c r="F195" i="18"/>
  <c r="E195" i="18"/>
  <c r="D195" i="18"/>
  <c r="G212" i="18"/>
  <c r="C212" i="18"/>
  <c r="E212" i="18"/>
  <c r="F212" i="18"/>
  <c r="D212" i="18"/>
  <c r="G134" i="18"/>
  <c r="F41" i="18"/>
  <c r="E23" i="18"/>
  <c r="E192" i="18"/>
  <c r="D192" i="18"/>
  <c r="G192" i="18"/>
  <c r="C192" i="18"/>
  <c r="F192" i="18"/>
  <c r="E136" i="18"/>
  <c r="D136" i="18"/>
  <c r="G136" i="18"/>
  <c r="C136" i="18"/>
  <c r="F136" i="18"/>
  <c r="E104" i="18"/>
  <c r="D104" i="18"/>
  <c r="G104" i="18"/>
  <c r="C104" i="18"/>
  <c r="F104" i="18"/>
  <c r="E72" i="18"/>
  <c r="D72" i="18"/>
  <c r="G72" i="18"/>
  <c r="C72" i="18"/>
  <c r="F72" i="18"/>
  <c r="E142" i="18"/>
  <c r="E78" i="18"/>
  <c r="F37" i="18"/>
  <c r="E154" i="18"/>
  <c r="D154" i="18"/>
  <c r="G154" i="18"/>
  <c r="C154" i="18"/>
  <c r="F154" i="18"/>
  <c r="E122" i="18"/>
  <c r="D122" i="18"/>
  <c r="G122" i="18"/>
  <c r="C122" i="18"/>
  <c r="F122" i="18"/>
  <c r="E90" i="18"/>
  <c r="D90" i="18"/>
  <c r="G90" i="18"/>
  <c r="C90" i="18"/>
  <c r="F90" i="18"/>
  <c r="D67" i="18"/>
  <c r="D63" i="18"/>
  <c r="D59" i="18"/>
  <c r="D55" i="18"/>
  <c r="D51" i="18"/>
  <c r="D47" i="18"/>
  <c r="D43" i="18"/>
  <c r="D39" i="18"/>
  <c r="D35" i="18"/>
  <c r="D31" i="18"/>
  <c r="D27" i="18"/>
  <c r="D23" i="18"/>
  <c r="G150" i="18"/>
  <c r="G70" i="18"/>
  <c r="F47" i="18"/>
  <c r="E164" i="18"/>
  <c r="D164" i="18"/>
  <c r="G164" i="18"/>
  <c r="C164" i="18"/>
  <c r="F164" i="18"/>
  <c r="F134" i="18"/>
  <c r="E116" i="18"/>
  <c r="D116" i="18"/>
  <c r="G116" i="18"/>
  <c r="C116" i="18"/>
  <c r="F116" i="18"/>
  <c r="E92" i="18"/>
  <c r="D92" i="18"/>
  <c r="G92" i="18"/>
  <c r="C92" i="18"/>
  <c r="F92" i="18"/>
  <c r="G67" i="18"/>
  <c r="G63" i="18"/>
  <c r="G59" i="18"/>
  <c r="G55" i="18"/>
  <c r="G51" i="18"/>
  <c r="G47" i="18"/>
  <c r="G43" i="18"/>
  <c r="G39" i="18"/>
  <c r="G31" i="18"/>
  <c r="G27" i="18"/>
  <c r="E182" i="18"/>
  <c r="D182" i="18"/>
  <c r="G182" i="18"/>
  <c r="C182" i="18"/>
  <c r="F182" i="18"/>
  <c r="E219" i="18"/>
  <c r="G219" i="18"/>
  <c r="C219" i="18"/>
  <c r="F219" i="18"/>
  <c r="D219" i="18"/>
  <c r="G71" i="18"/>
  <c r="C71" i="18"/>
  <c r="F71" i="18"/>
  <c r="E71" i="18"/>
  <c r="D71" i="18"/>
  <c r="G79" i="18"/>
  <c r="C79" i="18"/>
  <c r="F79" i="18"/>
  <c r="E79" i="18"/>
  <c r="D79" i="18"/>
  <c r="G87" i="18"/>
  <c r="C87" i="18"/>
  <c r="F87" i="18"/>
  <c r="E87" i="18"/>
  <c r="D87" i="18"/>
  <c r="G95" i="18"/>
  <c r="C95" i="18"/>
  <c r="F95" i="18"/>
  <c r="E95" i="18"/>
  <c r="D95" i="18"/>
  <c r="G103" i="18"/>
  <c r="C103" i="18"/>
  <c r="F103" i="18"/>
  <c r="E103" i="18"/>
  <c r="D103" i="18"/>
  <c r="G111" i="18"/>
  <c r="C111" i="18"/>
  <c r="F111" i="18"/>
  <c r="E111" i="18"/>
  <c r="D111" i="18"/>
  <c r="G119" i="18"/>
  <c r="C119" i="18"/>
  <c r="F119" i="18"/>
  <c r="E119" i="18"/>
  <c r="D119" i="18"/>
  <c r="G127" i="18"/>
  <c r="C127" i="18"/>
  <c r="F127" i="18"/>
  <c r="E127" i="18"/>
  <c r="D127" i="18"/>
  <c r="G135" i="18"/>
  <c r="C135" i="18"/>
  <c r="F135" i="18"/>
  <c r="E135" i="18"/>
  <c r="D135" i="18"/>
  <c r="G143" i="18"/>
  <c r="C143" i="18"/>
  <c r="F143" i="18"/>
  <c r="E143" i="18"/>
  <c r="D143" i="18"/>
  <c r="G151" i="18"/>
  <c r="C151" i="18"/>
  <c r="F151" i="18"/>
  <c r="E151" i="18"/>
  <c r="D151" i="18"/>
  <c r="G159" i="18"/>
  <c r="C159" i="18"/>
  <c r="F159" i="18"/>
  <c r="E159" i="18"/>
  <c r="D159" i="18"/>
  <c r="G167" i="18"/>
  <c r="C167" i="18"/>
  <c r="E167" i="18"/>
  <c r="D167" i="18"/>
  <c r="F167" i="18"/>
  <c r="E196" i="18"/>
  <c r="D196" i="18"/>
  <c r="G196" i="18"/>
  <c r="C196" i="18"/>
  <c r="F196" i="18"/>
  <c r="E186" i="18"/>
  <c r="D186" i="18"/>
  <c r="G186" i="18"/>
  <c r="C186" i="18"/>
  <c r="F186" i="18"/>
  <c r="G214" i="18"/>
  <c r="C214" i="18"/>
  <c r="E214" i="18"/>
  <c r="F214" i="18"/>
  <c r="D214" i="18"/>
  <c r="G173" i="18"/>
  <c r="C173" i="18"/>
  <c r="F173" i="18"/>
  <c r="E173" i="18"/>
  <c r="D173" i="18"/>
  <c r="G181" i="18"/>
  <c r="C181" i="18"/>
  <c r="F181" i="18"/>
  <c r="E181" i="18"/>
  <c r="D181" i="18"/>
  <c r="G189" i="18"/>
  <c r="C189" i="18"/>
  <c r="F189" i="18"/>
  <c r="E189" i="18"/>
  <c r="D189" i="18"/>
  <c r="G197" i="18"/>
  <c r="C197" i="18"/>
  <c r="F197" i="18"/>
  <c r="E197" i="18"/>
  <c r="D197" i="18"/>
  <c r="E213" i="18"/>
  <c r="G213" i="18"/>
  <c r="C213" i="18"/>
  <c r="D213" i="18"/>
  <c r="F213" i="18"/>
  <c r="G200" i="18"/>
  <c r="C200" i="18"/>
  <c r="E200" i="18"/>
  <c r="F200" i="18"/>
  <c r="D200" i="18"/>
  <c r="G216" i="18"/>
  <c r="C216" i="18"/>
  <c r="E216" i="18"/>
  <c r="F216" i="18"/>
  <c r="D216" i="18"/>
  <c r="D134" i="18"/>
  <c r="D118" i="18"/>
  <c r="D102" i="18"/>
  <c r="D86" i="18"/>
  <c r="F55" i="18"/>
  <c r="F31" i="18"/>
  <c r="F110" i="18"/>
  <c r="F70" i="18"/>
  <c r="F158" i="18"/>
  <c r="E27" i="18"/>
  <c r="E112" i="18"/>
  <c r="D112" i="18"/>
  <c r="G112" i="18"/>
  <c r="C112" i="18"/>
  <c r="F112" i="18"/>
  <c r="D142" i="18"/>
  <c r="E98" i="18"/>
  <c r="D98" i="18"/>
  <c r="G98" i="18"/>
  <c r="C98" i="18"/>
  <c r="F98" i="18"/>
  <c r="G60" i="18"/>
  <c r="C60" i="18"/>
  <c r="F60" i="18"/>
  <c r="E60" i="18"/>
  <c r="D60" i="18"/>
  <c r="G48" i="18"/>
  <c r="C48" i="18"/>
  <c r="F48" i="18"/>
  <c r="E48" i="18"/>
  <c r="D48" i="18"/>
  <c r="G36" i="18"/>
  <c r="C36" i="18"/>
  <c r="D36" i="18"/>
  <c r="F36" i="18"/>
  <c r="E36" i="18"/>
  <c r="G24" i="18"/>
  <c r="C24" i="18"/>
  <c r="F24" i="18"/>
  <c r="D24" i="18"/>
  <c r="E24" i="18"/>
  <c r="C110" i="18"/>
  <c r="E176" i="18"/>
  <c r="D176" i="18"/>
  <c r="G176" i="18"/>
  <c r="C176" i="18"/>
  <c r="F176" i="18"/>
  <c r="E76" i="18"/>
  <c r="D76" i="18"/>
  <c r="G76" i="18"/>
  <c r="C76" i="18"/>
  <c r="F76" i="18"/>
  <c r="G85" i="18"/>
  <c r="C85" i="18"/>
  <c r="F85" i="18"/>
  <c r="E85" i="18"/>
  <c r="D85" i="18"/>
  <c r="G109" i="18"/>
  <c r="C109" i="18"/>
  <c r="F109" i="18"/>
  <c r="E109" i="18"/>
  <c r="D109" i="18"/>
  <c r="G133" i="18"/>
  <c r="C133" i="18"/>
  <c r="F133" i="18"/>
  <c r="E133" i="18"/>
  <c r="D133" i="18"/>
  <c r="G165" i="18"/>
  <c r="C165" i="18"/>
  <c r="F165" i="18"/>
  <c r="E165" i="18"/>
  <c r="D165" i="18"/>
  <c r="E178" i="18"/>
  <c r="D178" i="18"/>
  <c r="G178" i="18"/>
  <c r="C178" i="18"/>
  <c r="F178" i="18"/>
  <c r="G210" i="18"/>
  <c r="C210" i="18"/>
  <c r="E210" i="18"/>
  <c r="F210" i="18"/>
  <c r="D210" i="18"/>
  <c r="G187" i="18"/>
  <c r="C187" i="18"/>
  <c r="F187" i="18"/>
  <c r="E187" i="18"/>
  <c r="D187" i="18"/>
  <c r="F61" i="18"/>
  <c r="E55" i="18"/>
  <c r="E67" i="18"/>
  <c r="E160" i="18"/>
  <c r="D160" i="18"/>
  <c r="G160" i="18"/>
  <c r="C160" i="18"/>
  <c r="F160" i="18"/>
  <c r="E128" i="18"/>
  <c r="D128" i="18"/>
  <c r="G128" i="18"/>
  <c r="C128" i="18"/>
  <c r="F128" i="18"/>
  <c r="E96" i="18"/>
  <c r="D96" i="18"/>
  <c r="G96" i="18"/>
  <c r="C96" i="18"/>
  <c r="F96" i="18"/>
  <c r="C158" i="18"/>
  <c r="C142" i="18"/>
  <c r="C126" i="18"/>
  <c r="F67" i="18"/>
  <c r="F51" i="18"/>
  <c r="F35" i="18"/>
  <c r="E146" i="18"/>
  <c r="D146" i="18"/>
  <c r="G146" i="18"/>
  <c r="C146" i="18"/>
  <c r="F146" i="18"/>
  <c r="E114" i="18"/>
  <c r="D114" i="18"/>
  <c r="G114" i="18"/>
  <c r="C114" i="18"/>
  <c r="F114" i="18"/>
  <c r="E82" i="18"/>
  <c r="D82" i="18"/>
  <c r="G82" i="18"/>
  <c r="C82" i="18"/>
  <c r="F82" i="18"/>
  <c r="G66" i="18"/>
  <c r="C66" i="18"/>
  <c r="D66" i="18"/>
  <c r="F66" i="18"/>
  <c r="E66" i="18"/>
  <c r="G62" i="18"/>
  <c r="C62" i="18"/>
  <c r="F62" i="18"/>
  <c r="E62" i="18"/>
  <c r="D62" i="18"/>
  <c r="G58" i="18"/>
  <c r="C58" i="18"/>
  <c r="D58" i="18"/>
  <c r="F58" i="18"/>
  <c r="E58" i="18"/>
  <c r="G54" i="18"/>
  <c r="C54" i="18"/>
  <c r="F54" i="18"/>
  <c r="E54" i="18"/>
  <c r="D54" i="18"/>
  <c r="G50" i="18"/>
  <c r="C50" i="18"/>
  <c r="D50" i="18"/>
  <c r="F50" i="18"/>
  <c r="E50" i="18"/>
  <c r="G46" i="18"/>
  <c r="C46" i="18"/>
  <c r="F46" i="18"/>
  <c r="D46" i="18"/>
  <c r="E46" i="18"/>
  <c r="G42" i="18"/>
  <c r="C42" i="18"/>
  <c r="F42" i="18"/>
  <c r="E42" i="18"/>
  <c r="D42" i="18"/>
  <c r="G38" i="18"/>
  <c r="C38" i="18"/>
  <c r="D38" i="18"/>
  <c r="F38" i="18"/>
  <c r="E38" i="18"/>
  <c r="G34" i="18"/>
  <c r="C34" i="18"/>
  <c r="D34" i="18"/>
  <c r="F34" i="18"/>
  <c r="E34" i="18"/>
  <c r="G30" i="18"/>
  <c r="C30" i="18"/>
  <c r="F30" i="18"/>
  <c r="E30" i="18"/>
  <c r="D30" i="18"/>
  <c r="G26" i="18"/>
  <c r="C26" i="18"/>
  <c r="D26" i="18"/>
  <c r="F26" i="18"/>
  <c r="E26" i="18"/>
  <c r="G22" i="18"/>
  <c r="B18" i="18" s="1"/>
  <c r="C22" i="18"/>
  <c r="D22" i="18"/>
  <c r="F22" i="18"/>
  <c r="E22" i="18"/>
  <c r="B16" i="18" s="1"/>
  <c r="D110" i="18"/>
  <c r="D94" i="18"/>
  <c r="D70" i="18"/>
  <c r="F25" i="18"/>
  <c r="E156" i="18"/>
  <c r="D156" i="18"/>
  <c r="G156" i="18"/>
  <c r="C156" i="18"/>
  <c r="F156" i="18"/>
  <c r="E132" i="18"/>
  <c r="D132" i="18"/>
  <c r="G132" i="18"/>
  <c r="C132" i="18"/>
  <c r="F132" i="18"/>
  <c r="E108" i="18"/>
  <c r="D108" i="18"/>
  <c r="G108" i="18"/>
  <c r="C108" i="18"/>
  <c r="F108" i="18"/>
  <c r="C67" i="18"/>
  <c r="C59" i="18"/>
  <c r="C51" i="18"/>
  <c r="C47" i="18"/>
  <c r="C39" i="18"/>
  <c r="C35" i="18"/>
  <c r="C27" i="18"/>
  <c r="C23" i="18"/>
  <c r="E190" i="18"/>
  <c r="D190" i="18"/>
  <c r="G190" i="18"/>
  <c r="C190" i="18"/>
  <c r="F190" i="18"/>
  <c r="G73" i="18"/>
  <c r="C73" i="18"/>
  <c r="F73" i="18"/>
  <c r="E73" i="18"/>
  <c r="D73" i="18"/>
  <c r="G81" i="18"/>
  <c r="C81" i="18"/>
  <c r="F81" i="18"/>
  <c r="E81" i="18"/>
  <c r="D81" i="18"/>
  <c r="G89" i="18"/>
  <c r="C89" i="18"/>
  <c r="F89" i="18"/>
  <c r="E89" i="18"/>
  <c r="D89" i="18"/>
  <c r="G97" i="18"/>
  <c r="C97" i="18"/>
  <c r="F97" i="18"/>
  <c r="E97" i="18"/>
  <c r="D97" i="18"/>
  <c r="G105" i="18"/>
  <c r="C105" i="18"/>
  <c r="F105" i="18"/>
  <c r="E105" i="18"/>
  <c r="D105" i="18"/>
  <c r="G113" i="18"/>
  <c r="C113" i="18"/>
  <c r="F113" i="18"/>
  <c r="E113" i="18"/>
  <c r="D113" i="18"/>
  <c r="G121" i="18"/>
  <c r="C121" i="18"/>
  <c r="F121" i="18"/>
  <c r="E121" i="18"/>
  <c r="D121" i="18"/>
  <c r="G129" i="18"/>
  <c r="C129" i="18"/>
  <c r="F129" i="18"/>
  <c r="E129" i="18"/>
  <c r="D129" i="18"/>
  <c r="G137" i="18"/>
  <c r="C137" i="18"/>
  <c r="F137" i="18"/>
  <c r="E137" i="18"/>
  <c r="D137" i="18"/>
  <c r="G145" i="18"/>
  <c r="C145" i="18"/>
  <c r="F145" i="18"/>
  <c r="E145" i="18"/>
  <c r="D145" i="18"/>
  <c r="G153" i="18"/>
  <c r="C153" i="18"/>
  <c r="F153" i="18"/>
  <c r="E153" i="18"/>
  <c r="D153" i="18"/>
  <c r="G161" i="18"/>
  <c r="C161" i="18"/>
  <c r="F161" i="18"/>
  <c r="E161" i="18"/>
  <c r="D161" i="18"/>
  <c r="E172" i="18"/>
  <c r="D172" i="18"/>
  <c r="G172" i="18"/>
  <c r="C172" i="18"/>
  <c r="F172" i="18"/>
  <c r="E199" i="18"/>
  <c r="G199" i="18"/>
  <c r="C199" i="18"/>
  <c r="F199" i="18"/>
  <c r="D199" i="18"/>
  <c r="E166" i="18"/>
  <c r="G166" i="18"/>
  <c r="C166" i="18"/>
  <c r="F166" i="18"/>
  <c r="D166" i="18"/>
  <c r="E194" i="18"/>
  <c r="D194" i="18"/>
  <c r="G194" i="18"/>
  <c r="C194" i="18"/>
  <c r="F194" i="18"/>
  <c r="G202" i="18"/>
  <c r="C202" i="18"/>
  <c r="E202" i="18"/>
  <c r="F202" i="18"/>
  <c r="D202" i="18"/>
  <c r="G218" i="18"/>
  <c r="C218" i="18"/>
  <c r="E218" i="18"/>
  <c r="F218" i="18"/>
  <c r="D218" i="18"/>
  <c r="G175" i="18"/>
  <c r="C175" i="18"/>
  <c r="F175" i="18"/>
  <c r="E175" i="18"/>
  <c r="D175" i="18"/>
  <c r="G183" i="18"/>
  <c r="C183" i="18"/>
  <c r="F183" i="18"/>
  <c r="E183" i="18"/>
  <c r="D183" i="18"/>
  <c r="G191" i="18"/>
  <c r="C191" i="18"/>
  <c r="F191" i="18"/>
  <c r="E191" i="18"/>
  <c r="D191" i="18"/>
  <c r="E201" i="18"/>
  <c r="G201" i="18"/>
  <c r="C201" i="18"/>
  <c r="D201" i="18"/>
  <c r="F201" i="18"/>
  <c r="E217" i="18"/>
  <c r="G217" i="18"/>
  <c r="C217" i="18"/>
  <c r="D217" i="18"/>
  <c r="F217" i="18"/>
  <c r="G204" i="18"/>
  <c r="C204" i="18"/>
  <c r="E204" i="18"/>
  <c r="F204" i="18"/>
  <c r="D204" i="18"/>
  <c r="G220" i="18"/>
  <c r="C220" i="18"/>
  <c r="E220" i="18"/>
  <c r="F220" i="18"/>
  <c r="D220" i="18"/>
  <c r="E134" i="18"/>
  <c r="E118" i="18"/>
  <c r="E102" i="18"/>
  <c r="E86" i="18"/>
  <c r="F49" i="18"/>
  <c r="F29" i="18"/>
  <c r="F78" i="18"/>
  <c r="E39" i="18"/>
  <c r="E57" i="18"/>
  <c r="E61" i="18"/>
  <c r="E29" i="18"/>
  <c r="F126" i="18"/>
  <c r="E51" i="18"/>
  <c r="E25" i="18"/>
  <c r="E207" i="18"/>
  <c r="G207" i="18"/>
  <c r="C207" i="18"/>
  <c r="F207" i="18"/>
  <c r="D207" i="18"/>
  <c r="E80" i="18"/>
  <c r="D80" i="18"/>
  <c r="G80" i="18"/>
  <c r="C80" i="18"/>
  <c r="F80" i="18"/>
  <c r="E130" i="18"/>
  <c r="D130" i="18"/>
  <c r="G130" i="18"/>
  <c r="C130" i="18"/>
  <c r="F130" i="18"/>
  <c r="G64" i="18"/>
  <c r="C64" i="18"/>
  <c r="D64" i="18"/>
  <c r="F64" i="18"/>
  <c r="E64" i="18"/>
  <c r="G56" i="18"/>
  <c r="C56" i="18"/>
  <c r="D56" i="18"/>
  <c r="F56" i="18"/>
  <c r="E56" i="18"/>
  <c r="G44" i="18"/>
  <c r="C44" i="18"/>
  <c r="D44" i="18"/>
  <c r="F44" i="18"/>
  <c r="E44" i="18"/>
  <c r="G32" i="18"/>
  <c r="C32" i="18"/>
  <c r="D32" i="18"/>
  <c r="F32" i="18"/>
  <c r="E32" i="18"/>
  <c r="F53" i="18"/>
  <c r="E100" i="18"/>
  <c r="D100" i="18"/>
  <c r="G100" i="18"/>
  <c r="C100" i="18"/>
  <c r="F100" i="18"/>
  <c r="E203" i="18"/>
  <c r="G203" i="18"/>
  <c r="C203" i="18"/>
  <c r="F203" i="18"/>
  <c r="D203" i="18"/>
  <c r="G77" i="18"/>
  <c r="C77" i="18"/>
  <c r="F77" i="18"/>
  <c r="E77" i="18"/>
  <c r="D77" i="18"/>
  <c r="G101" i="18"/>
  <c r="C101" i="18"/>
  <c r="F101" i="18"/>
  <c r="E101" i="18"/>
  <c r="D101" i="18"/>
  <c r="G125" i="18"/>
  <c r="C125" i="18"/>
  <c r="F125" i="18"/>
  <c r="E125" i="18"/>
  <c r="D125" i="18"/>
  <c r="G149" i="18"/>
  <c r="C149" i="18"/>
  <c r="F149" i="18"/>
  <c r="E149" i="18"/>
  <c r="D149" i="18"/>
  <c r="E188" i="18"/>
  <c r="D188" i="18"/>
  <c r="G188" i="18"/>
  <c r="C188" i="18"/>
  <c r="F188" i="18"/>
  <c r="G179" i="18"/>
  <c r="C179" i="18"/>
  <c r="F179" i="18"/>
  <c r="E179" i="18"/>
  <c r="D179" i="18"/>
  <c r="E209" i="18"/>
  <c r="G209" i="18"/>
  <c r="C209" i="18"/>
  <c r="D209" i="18"/>
  <c r="F209" i="18"/>
  <c r="G118" i="18"/>
  <c r="G86" i="18"/>
  <c r="F142" i="18"/>
  <c r="E35" i="18"/>
  <c r="E152" i="18"/>
  <c r="D152" i="18"/>
  <c r="G152" i="18"/>
  <c r="C152" i="18"/>
  <c r="F152" i="18"/>
  <c r="E120" i="18"/>
  <c r="D120" i="18"/>
  <c r="G120" i="18"/>
  <c r="C120" i="18"/>
  <c r="F120" i="18"/>
  <c r="E88" i="18"/>
  <c r="D88" i="18"/>
  <c r="G88" i="18"/>
  <c r="C88" i="18"/>
  <c r="F88" i="18"/>
  <c r="G158" i="18"/>
  <c r="G142" i="18"/>
  <c r="G126" i="18"/>
  <c r="G78" i="18"/>
  <c r="F65" i="18"/>
  <c r="F45" i="18"/>
  <c r="F33" i="18"/>
  <c r="G169" i="18"/>
  <c r="C169" i="18"/>
  <c r="E169" i="18"/>
  <c r="F169" i="18"/>
  <c r="D169" i="18"/>
  <c r="E138" i="18"/>
  <c r="D138" i="18"/>
  <c r="G138" i="18"/>
  <c r="C138" i="18"/>
  <c r="F138" i="18"/>
  <c r="E106" i="18"/>
  <c r="D106" i="18"/>
  <c r="G106" i="18"/>
  <c r="C106" i="18"/>
  <c r="F106" i="18"/>
  <c r="E74" i="18"/>
  <c r="D74" i="18"/>
  <c r="G74" i="18"/>
  <c r="C74" i="18"/>
  <c r="F74" i="18"/>
  <c r="D65" i="18"/>
  <c r="D61" i="18"/>
  <c r="D57" i="18"/>
  <c r="D53" i="18"/>
  <c r="D49" i="18"/>
  <c r="D45" i="18"/>
  <c r="D41" i="18"/>
  <c r="D37" i="18"/>
  <c r="D33" i="18"/>
  <c r="D29" i="18"/>
  <c r="D25" i="18"/>
  <c r="F184" i="18"/>
  <c r="E150" i="18"/>
  <c r="E110" i="18"/>
  <c r="E94" i="18"/>
  <c r="E70" i="18"/>
  <c r="E148" i="18"/>
  <c r="D148" i="18"/>
  <c r="G148" i="18"/>
  <c r="C148" i="18"/>
  <c r="F148" i="18"/>
  <c r="E124" i="18"/>
  <c r="D124" i="18"/>
  <c r="G124" i="18"/>
  <c r="C124" i="18"/>
  <c r="F124" i="18"/>
  <c r="F102" i="18"/>
  <c r="E84" i="18"/>
  <c r="D84" i="18"/>
  <c r="G84" i="18"/>
  <c r="C84" i="18"/>
  <c r="F84" i="18"/>
  <c r="G65" i="18"/>
  <c r="G61" i="18"/>
  <c r="G57" i="18"/>
  <c r="G53" i="18"/>
  <c r="G49" i="18"/>
  <c r="G45" i="18"/>
  <c r="G41" i="18"/>
  <c r="G37" i="18"/>
  <c r="G33" i="18"/>
  <c r="G29" i="18"/>
  <c r="G25" i="18"/>
  <c r="E168" i="18"/>
  <c r="G168" i="18"/>
  <c r="C168" i="18"/>
  <c r="F168" i="18"/>
  <c r="D168" i="18"/>
  <c r="G198" i="18"/>
  <c r="E198" i="18"/>
  <c r="F198" i="18"/>
  <c r="D198" i="18"/>
  <c r="C198" i="18"/>
  <c r="G75" i="18"/>
  <c r="C75" i="18"/>
  <c r="F75" i="18"/>
  <c r="E75" i="18"/>
  <c r="D75" i="18"/>
  <c r="G83" i="18"/>
  <c r="C83" i="18"/>
  <c r="F83" i="18"/>
  <c r="E83" i="18"/>
  <c r="D83" i="18"/>
  <c r="G91" i="18"/>
  <c r="C91" i="18"/>
  <c r="F91" i="18"/>
  <c r="E91" i="18"/>
  <c r="D91" i="18"/>
  <c r="G99" i="18"/>
  <c r="C99" i="18"/>
  <c r="F99" i="18"/>
  <c r="E99" i="18"/>
  <c r="D99" i="18"/>
  <c r="G107" i="18"/>
  <c r="C107" i="18"/>
  <c r="F107" i="18"/>
  <c r="E107" i="18"/>
  <c r="D107" i="18"/>
  <c r="G115" i="18"/>
  <c r="C115" i="18"/>
  <c r="F115" i="18"/>
  <c r="E115" i="18"/>
  <c r="D115" i="18"/>
  <c r="G123" i="18"/>
  <c r="C123" i="18"/>
  <c r="F123" i="18"/>
  <c r="E123" i="18"/>
  <c r="D123" i="18"/>
  <c r="G131" i="18"/>
  <c r="C131" i="18"/>
  <c r="F131" i="18"/>
  <c r="E131" i="18"/>
  <c r="D131" i="18"/>
  <c r="G139" i="18"/>
  <c r="C139" i="18"/>
  <c r="F139" i="18"/>
  <c r="E139" i="18"/>
  <c r="D139" i="18"/>
  <c r="G147" i="18"/>
  <c r="C147" i="18"/>
  <c r="F147" i="18"/>
  <c r="E147" i="18"/>
  <c r="D147" i="18"/>
  <c r="G155" i="18"/>
  <c r="C155" i="18"/>
  <c r="F155" i="18"/>
  <c r="E155" i="18"/>
  <c r="D155" i="18"/>
  <c r="G163" i="18"/>
  <c r="C163" i="18"/>
  <c r="F163" i="18"/>
  <c r="E163" i="18"/>
  <c r="D163" i="18"/>
  <c r="E180" i="18"/>
  <c r="D180" i="18"/>
  <c r="G180" i="18"/>
  <c r="C180" i="18"/>
  <c r="F180" i="18"/>
  <c r="E215" i="18"/>
  <c r="G215" i="18"/>
  <c r="C215" i="18"/>
  <c r="F215" i="18"/>
  <c r="D215" i="18"/>
  <c r="E170" i="18"/>
  <c r="D170" i="18"/>
  <c r="G170" i="18"/>
  <c r="C170" i="18"/>
  <c r="F170" i="18"/>
  <c r="E211" i="18"/>
  <c r="G211" i="18"/>
  <c r="C211" i="18"/>
  <c r="F211" i="18"/>
  <c r="D211" i="18"/>
  <c r="G206" i="18"/>
  <c r="C206" i="18"/>
  <c r="E206" i="18"/>
  <c r="F206" i="18"/>
  <c r="D206" i="18"/>
  <c r="G177" i="18"/>
  <c r="C177" i="18"/>
  <c r="F177" i="18"/>
  <c r="E177" i="18"/>
  <c r="D177" i="18"/>
  <c r="G185" i="18"/>
  <c r="C185" i="18"/>
  <c r="F185" i="18"/>
  <c r="E185" i="18"/>
  <c r="D185" i="18"/>
  <c r="G193" i="18"/>
  <c r="C193" i="18"/>
  <c r="F193" i="18"/>
  <c r="E193" i="18"/>
  <c r="D193" i="18"/>
  <c r="E205" i="18"/>
  <c r="G205" i="18"/>
  <c r="C205" i="18"/>
  <c r="D205" i="18"/>
  <c r="F205" i="18"/>
  <c r="E221" i="18"/>
  <c r="G221" i="18"/>
  <c r="C221" i="18"/>
  <c r="D221" i="18"/>
  <c r="F221" i="18"/>
  <c r="G208" i="18"/>
  <c r="C208" i="18"/>
  <c r="E208" i="18"/>
  <c r="F208" i="18"/>
  <c r="D208" i="18"/>
  <c r="C134" i="18"/>
  <c r="C118" i="18"/>
  <c r="C102" i="18"/>
  <c r="C86" i="18"/>
  <c r="F63" i="18"/>
  <c r="F43" i="18"/>
  <c r="F23" i="18"/>
  <c r="E63" i="18"/>
  <c r="E31" i="18"/>
  <c r="E33" i="18"/>
  <c r="E53" i="18"/>
  <c r="F94" i="18"/>
  <c r="E43" i="18"/>
  <c r="F150" i="18"/>
  <c r="D102" i="17"/>
  <c r="G102" i="17"/>
  <c r="C102" i="17"/>
  <c r="F102" i="17"/>
  <c r="E102" i="17"/>
  <c r="D116" i="17"/>
  <c r="G116" i="17"/>
  <c r="C116" i="17"/>
  <c r="F116" i="17"/>
  <c r="E116" i="17"/>
  <c r="D164" i="17"/>
  <c r="G164" i="17"/>
  <c r="C164" i="17"/>
  <c r="F164" i="17"/>
  <c r="E164" i="17"/>
  <c r="D170" i="17"/>
  <c r="G170" i="17"/>
  <c r="F170" i="17"/>
  <c r="E170" i="17"/>
  <c r="C170" i="17"/>
  <c r="D138" i="17"/>
  <c r="G138" i="17"/>
  <c r="C138" i="17"/>
  <c r="F138" i="17"/>
  <c r="E138" i="17"/>
  <c r="F103" i="17"/>
  <c r="E103" i="17"/>
  <c r="C103" i="17"/>
  <c r="D103" i="17"/>
  <c r="G103" i="17"/>
  <c r="F127" i="17"/>
  <c r="E127" i="17"/>
  <c r="D127" i="17"/>
  <c r="C127" i="17"/>
  <c r="G127" i="17"/>
  <c r="F151" i="17"/>
  <c r="E151" i="17"/>
  <c r="D151" i="17"/>
  <c r="C151" i="17"/>
  <c r="G151" i="17"/>
  <c r="D180" i="17"/>
  <c r="G180" i="17"/>
  <c r="C180" i="17"/>
  <c r="F180" i="17"/>
  <c r="E180" i="17"/>
  <c r="E209" i="17"/>
  <c r="D209" i="17"/>
  <c r="C209" i="17"/>
  <c r="G209" i="17"/>
  <c r="F209" i="17"/>
  <c r="F185" i="17"/>
  <c r="E185" i="17"/>
  <c r="D185" i="17"/>
  <c r="C185" i="17"/>
  <c r="G185" i="17"/>
  <c r="G208" i="17"/>
  <c r="C208" i="17"/>
  <c r="F208" i="17"/>
  <c r="E208" i="17"/>
  <c r="D208" i="17"/>
  <c r="D98" i="17"/>
  <c r="G98" i="17"/>
  <c r="C98" i="17"/>
  <c r="F98" i="17"/>
  <c r="E98" i="17"/>
  <c r="F85" i="17"/>
  <c r="G82" i="17"/>
  <c r="C82" i="17"/>
  <c r="F82" i="17"/>
  <c r="E82" i="17"/>
  <c r="D82" i="17"/>
  <c r="G78" i="17"/>
  <c r="C78" i="17"/>
  <c r="F78" i="17"/>
  <c r="E78" i="17"/>
  <c r="D78" i="17"/>
  <c r="G74" i="17"/>
  <c r="C74" i="17"/>
  <c r="F74" i="17"/>
  <c r="D74" i="17"/>
  <c r="E74" i="17"/>
  <c r="G70" i="17"/>
  <c r="C70" i="17"/>
  <c r="F70" i="17"/>
  <c r="E70" i="17"/>
  <c r="D70" i="17"/>
  <c r="G66" i="17"/>
  <c r="C66" i="17"/>
  <c r="D66" i="17"/>
  <c r="F66" i="17"/>
  <c r="E66" i="17"/>
  <c r="G62" i="17"/>
  <c r="C62" i="17"/>
  <c r="F62" i="17"/>
  <c r="D62" i="17"/>
  <c r="E62" i="17"/>
  <c r="G58" i="17"/>
  <c r="C58" i="17"/>
  <c r="D58" i="17"/>
  <c r="F58" i="17"/>
  <c r="E58" i="17"/>
  <c r="G54" i="17"/>
  <c r="C54" i="17"/>
  <c r="F54" i="17"/>
  <c r="D54" i="17"/>
  <c r="E54" i="17"/>
  <c r="G50" i="17"/>
  <c r="C50" i="17"/>
  <c r="F50" i="17"/>
  <c r="E50" i="17"/>
  <c r="D50" i="17"/>
  <c r="G46" i="17"/>
  <c r="C46" i="17"/>
  <c r="F46" i="17"/>
  <c r="E46" i="17"/>
  <c r="D46" i="17"/>
  <c r="G42" i="17"/>
  <c r="C42" i="17"/>
  <c r="F42" i="17"/>
  <c r="D42" i="17"/>
  <c r="E42" i="17"/>
  <c r="G38" i="17"/>
  <c r="C38" i="17"/>
  <c r="D38" i="17"/>
  <c r="F38" i="17"/>
  <c r="E38" i="17"/>
  <c r="G34" i="17"/>
  <c r="C34" i="17"/>
  <c r="F34" i="17"/>
  <c r="D34" i="17"/>
  <c r="E34" i="17"/>
  <c r="G30" i="17"/>
  <c r="C30" i="17"/>
  <c r="F30" i="17"/>
  <c r="E30" i="17"/>
  <c r="D30" i="17"/>
  <c r="G26" i="17"/>
  <c r="C26" i="17"/>
  <c r="F26" i="17"/>
  <c r="D26" i="17"/>
  <c r="E26" i="17"/>
  <c r="G22" i="17"/>
  <c r="B18" i="17" s="1"/>
  <c r="C22" i="17"/>
  <c r="F22" i="17"/>
  <c r="E22" i="17"/>
  <c r="B16" i="17" s="1"/>
  <c r="D22" i="17"/>
  <c r="F69" i="17"/>
  <c r="F49" i="17"/>
  <c r="F27" i="17"/>
  <c r="D94" i="17"/>
  <c r="G94" i="17"/>
  <c r="C94" i="17"/>
  <c r="F94" i="17"/>
  <c r="E94" i="17"/>
  <c r="G81" i="17"/>
  <c r="G77" i="17"/>
  <c r="G73" i="17"/>
  <c r="G69" i="17"/>
  <c r="G65" i="17"/>
  <c r="G61" i="17"/>
  <c r="G57" i="17"/>
  <c r="G53" i="17"/>
  <c r="G49" i="17"/>
  <c r="G45" i="17"/>
  <c r="G41" i="17"/>
  <c r="G37" i="17"/>
  <c r="G33" i="17"/>
  <c r="G29" i="17"/>
  <c r="G25" i="17"/>
  <c r="D88" i="17"/>
  <c r="G88" i="17"/>
  <c r="C88" i="17"/>
  <c r="E88" i="17"/>
  <c r="F88" i="17"/>
  <c r="D104" i="17"/>
  <c r="G104" i="17"/>
  <c r="C104" i="17"/>
  <c r="E104" i="17"/>
  <c r="F104" i="17"/>
  <c r="D120" i="17"/>
  <c r="G120" i="17"/>
  <c r="C120" i="17"/>
  <c r="F120" i="17"/>
  <c r="E120" i="17"/>
  <c r="D136" i="17"/>
  <c r="G136" i="17"/>
  <c r="C136" i="17"/>
  <c r="F136" i="17"/>
  <c r="E136" i="17"/>
  <c r="D152" i="17"/>
  <c r="G152" i="17"/>
  <c r="C152" i="17"/>
  <c r="F152" i="17"/>
  <c r="E152" i="17"/>
  <c r="D168" i="17"/>
  <c r="G168" i="17"/>
  <c r="C168" i="17"/>
  <c r="F168" i="17"/>
  <c r="E168" i="17"/>
  <c r="G198" i="17"/>
  <c r="D198" i="17"/>
  <c r="C198" i="17"/>
  <c r="F198" i="17"/>
  <c r="E198" i="17"/>
  <c r="E215" i="17"/>
  <c r="D215" i="17"/>
  <c r="G215" i="17"/>
  <c r="F215" i="17"/>
  <c r="C215" i="17"/>
  <c r="D110" i="17"/>
  <c r="G110" i="17"/>
  <c r="C110" i="17"/>
  <c r="F110" i="17"/>
  <c r="E110" i="17"/>
  <c r="D126" i="17"/>
  <c r="G126" i="17"/>
  <c r="C126" i="17"/>
  <c r="F126" i="17"/>
  <c r="E126" i="17"/>
  <c r="D142" i="17"/>
  <c r="G142" i="17"/>
  <c r="C142" i="17"/>
  <c r="F142" i="17"/>
  <c r="E142" i="17"/>
  <c r="D158" i="17"/>
  <c r="G158" i="17"/>
  <c r="C158" i="17"/>
  <c r="F158" i="17"/>
  <c r="E158" i="17"/>
  <c r="D186" i="17"/>
  <c r="G186" i="17"/>
  <c r="C186" i="17"/>
  <c r="F186" i="17"/>
  <c r="E186" i="17"/>
  <c r="E203" i="17"/>
  <c r="D203" i="17"/>
  <c r="G203" i="17"/>
  <c r="F203" i="17"/>
  <c r="C203" i="17"/>
  <c r="F89" i="17"/>
  <c r="E89" i="17"/>
  <c r="G89" i="17"/>
  <c r="D89" i="17"/>
  <c r="C89" i="17"/>
  <c r="F97" i="17"/>
  <c r="E97" i="17"/>
  <c r="G97" i="17"/>
  <c r="D97" i="17"/>
  <c r="C97" i="17"/>
  <c r="F105" i="17"/>
  <c r="E105" i="17"/>
  <c r="G105" i="17"/>
  <c r="D105" i="17"/>
  <c r="C105" i="17"/>
  <c r="F113" i="17"/>
  <c r="E113" i="17"/>
  <c r="G113" i="17"/>
  <c r="D113" i="17"/>
  <c r="C113" i="17"/>
  <c r="F121" i="17"/>
  <c r="E121" i="17"/>
  <c r="G121" i="17"/>
  <c r="D121" i="17"/>
  <c r="C121" i="17"/>
  <c r="F129" i="17"/>
  <c r="E129" i="17"/>
  <c r="G129" i="17"/>
  <c r="D129" i="17"/>
  <c r="C129" i="17"/>
  <c r="F137" i="17"/>
  <c r="E137" i="17"/>
  <c r="G137" i="17"/>
  <c r="D137" i="17"/>
  <c r="C137" i="17"/>
  <c r="F145" i="17"/>
  <c r="E145" i="17"/>
  <c r="G145" i="17"/>
  <c r="D145" i="17"/>
  <c r="C145" i="17"/>
  <c r="F153" i="17"/>
  <c r="E153" i="17"/>
  <c r="G153" i="17"/>
  <c r="D153" i="17"/>
  <c r="C153" i="17"/>
  <c r="F161" i="17"/>
  <c r="E161" i="17"/>
  <c r="G161" i="17"/>
  <c r="D161" i="17"/>
  <c r="C161" i="17"/>
  <c r="F169" i="17"/>
  <c r="G169" i="17"/>
  <c r="E169" i="17"/>
  <c r="D169" i="17"/>
  <c r="C169" i="17"/>
  <c r="D184" i="17"/>
  <c r="G184" i="17"/>
  <c r="C184" i="17"/>
  <c r="F184" i="17"/>
  <c r="E184" i="17"/>
  <c r="E199" i="17"/>
  <c r="C199" i="17"/>
  <c r="G199" i="17"/>
  <c r="F199" i="17"/>
  <c r="D199" i="17"/>
  <c r="E213" i="17"/>
  <c r="D213" i="17"/>
  <c r="C213" i="17"/>
  <c r="G213" i="17"/>
  <c r="F213" i="17"/>
  <c r="F171" i="17"/>
  <c r="E171" i="17"/>
  <c r="G171" i="17"/>
  <c r="D171" i="17"/>
  <c r="C171" i="17"/>
  <c r="F179" i="17"/>
  <c r="E179" i="17"/>
  <c r="G179" i="17"/>
  <c r="D179" i="17"/>
  <c r="C179" i="17"/>
  <c r="F187" i="17"/>
  <c r="E187" i="17"/>
  <c r="G187" i="17"/>
  <c r="D187" i="17"/>
  <c r="C187" i="17"/>
  <c r="F195" i="17"/>
  <c r="E195" i="17"/>
  <c r="G195" i="17"/>
  <c r="D195" i="17"/>
  <c r="C195" i="17"/>
  <c r="G202" i="17"/>
  <c r="C202" i="17"/>
  <c r="F202" i="17"/>
  <c r="E202" i="17"/>
  <c r="D202" i="17"/>
  <c r="G210" i="17"/>
  <c r="C210" i="17"/>
  <c r="F210" i="17"/>
  <c r="E210" i="17"/>
  <c r="D210" i="17"/>
  <c r="G218" i="17"/>
  <c r="C218" i="17"/>
  <c r="F218" i="17"/>
  <c r="E218" i="17"/>
  <c r="D218" i="17"/>
  <c r="F79" i="17"/>
  <c r="F61" i="17"/>
  <c r="F23" i="17"/>
  <c r="E57" i="17"/>
  <c r="E25" i="17"/>
  <c r="E51" i="17"/>
  <c r="E69" i="17"/>
  <c r="E37" i="17"/>
  <c r="E207" i="17"/>
  <c r="D207" i="17"/>
  <c r="G207" i="17"/>
  <c r="F207" i="17"/>
  <c r="C207" i="17"/>
  <c r="D100" i="17"/>
  <c r="G100" i="17"/>
  <c r="C100" i="17"/>
  <c r="E100" i="17"/>
  <c r="F100" i="17"/>
  <c r="D132" i="17"/>
  <c r="G132" i="17"/>
  <c r="C132" i="17"/>
  <c r="F132" i="17"/>
  <c r="E132" i="17"/>
  <c r="D190" i="17"/>
  <c r="G190" i="17"/>
  <c r="C190" i="17"/>
  <c r="F190" i="17"/>
  <c r="E190" i="17"/>
  <c r="D122" i="17"/>
  <c r="G122" i="17"/>
  <c r="C122" i="17"/>
  <c r="F122" i="17"/>
  <c r="E122" i="17"/>
  <c r="D178" i="17"/>
  <c r="G178" i="17"/>
  <c r="C178" i="17"/>
  <c r="F178" i="17"/>
  <c r="E178" i="17"/>
  <c r="F87" i="17"/>
  <c r="E87" i="17"/>
  <c r="C87" i="17"/>
  <c r="D87" i="17"/>
  <c r="G87" i="17"/>
  <c r="F111" i="17"/>
  <c r="E111" i="17"/>
  <c r="D111" i="17"/>
  <c r="C111" i="17"/>
  <c r="G111" i="17"/>
  <c r="F135" i="17"/>
  <c r="E135" i="17"/>
  <c r="D135" i="17"/>
  <c r="C135" i="17"/>
  <c r="G135" i="17"/>
  <c r="F159" i="17"/>
  <c r="E159" i="17"/>
  <c r="D159" i="17"/>
  <c r="C159" i="17"/>
  <c r="G159" i="17"/>
  <c r="D196" i="17"/>
  <c r="G196" i="17"/>
  <c r="C196" i="17"/>
  <c r="F196" i="17"/>
  <c r="E196" i="17"/>
  <c r="F193" i="17"/>
  <c r="E193" i="17"/>
  <c r="D193" i="17"/>
  <c r="C193" i="17"/>
  <c r="G193" i="17"/>
  <c r="F81" i="17"/>
  <c r="D90" i="17"/>
  <c r="G90" i="17"/>
  <c r="C90" i="17"/>
  <c r="F90" i="17"/>
  <c r="E90" i="17"/>
  <c r="F53" i="17"/>
  <c r="F33" i="17"/>
  <c r="E86" i="17"/>
  <c r="D81" i="17"/>
  <c r="D77" i="17"/>
  <c r="D73" i="17"/>
  <c r="D69" i="17"/>
  <c r="D65" i="17"/>
  <c r="D61" i="17"/>
  <c r="D57" i="17"/>
  <c r="D53" i="17"/>
  <c r="D49" i="17"/>
  <c r="D45" i="17"/>
  <c r="D41" i="17"/>
  <c r="D37" i="17"/>
  <c r="D33" i="17"/>
  <c r="D29" i="17"/>
  <c r="D25" i="17"/>
  <c r="F86" i="17"/>
  <c r="F43" i="17"/>
  <c r="F25" i="17"/>
  <c r="C85" i="17"/>
  <c r="C81" i="17"/>
  <c r="C77" i="17"/>
  <c r="C73" i="17"/>
  <c r="C69" i="17"/>
  <c r="C65" i="17"/>
  <c r="C61" i="17"/>
  <c r="C57" i="17"/>
  <c r="C53" i="17"/>
  <c r="C49" i="17"/>
  <c r="C45" i="17"/>
  <c r="C41" i="17"/>
  <c r="C37" i="17"/>
  <c r="C33" i="17"/>
  <c r="C29" i="17"/>
  <c r="C25" i="17"/>
  <c r="D92" i="17"/>
  <c r="G92" i="17"/>
  <c r="C92" i="17"/>
  <c r="E92" i="17"/>
  <c r="F92" i="17"/>
  <c r="D108" i="17"/>
  <c r="G108" i="17"/>
  <c r="C108" i="17"/>
  <c r="F108" i="17"/>
  <c r="E108" i="17"/>
  <c r="D124" i="17"/>
  <c r="G124" i="17"/>
  <c r="C124" i="17"/>
  <c r="F124" i="17"/>
  <c r="E124" i="17"/>
  <c r="D140" i="17"/>
  <c r="G140" i="17"/>
  <c r="C140" i="17"/>
  <c r="F140" i="17"/>
  <c r="E140" i="17"/>
  <c r="D156" i="17"/>
  <c r="G156" i="17"/>
  <c r="C156" i="17"/>
  <c r="F156" i="17"/>
  <c r="E156" i="17"/>
  <c r="D174" i="17"/>
  <c r="G174" i="17"/>
  <c r="C174" i="17"/>
  <c r="F174" i="17"/>
  <c r="E174" i="17"/>
  <c r="D114" i="17"/>
  <c r="G114" i="17"/>
  <c r="C114" i="17"/>
  <c r="F114" i="17"/>
  <c r="E114" i="17"/>
  <c r="D130" i="17"/>
  <c r="G130" i="17"/>
  <c r="C130" i="17"/>
  <c r="F130" i="17"/>
  <c r="E130" i="17"/>
  <c r="D146" i="17"/>
  <c r="G146" i="17"/>
  <c r="C146" i="17"/>
  <c r="F146" i="17"/>
  <c r="E146" i="17"/>
  <c r="D162" i="17"/>
  <c r="G162" i="17"/>
  <c r="C162" i="17"/>
  <c r="F162" i="17"/>
  <c r="E162" i="17"/>
  <c r="D194" i="17"/>
  <c r="G194" i="17"/>
  <c r="C194" i="17"/>
  <c r="F194" i="17"/>
  <c r="E194" i="17"/>
  <c r="E211" i="17"/>
  <c r="D211" i="17"/>
  <c r="G211" i="17"/>
  <c r="F211" i="17"/>
  <c r="C211" i="17"/>
  <c r="F91" i="17"/>
  <c r="E91" i="17"/>
  <c r="C91" i="17"/>
  <c r="G91" i="17"/>
  <c r="D91" i="17"/>
  <c r="F99" i="17"/>
  <c r="E99" i="17"/>
  <c r="C99" i="17"/>
  <c r="G99" i="17"/>
  <c r="D99" i="17"/>
  <c r="F107" i="17"/>
  <c r="E107" i="17"/>
  <c r="D107" i="17"/>
  <c r="C107" i="17"/>
  <c r="G107" i="17"/>
  <c r="F115" i="17"/>
  <c r="E115" i="17"/>
  <c r="D115" i="17"/>
  <c r="C115" i="17"/>
  <c r="G115" i="17"/>
  <c r="F123" i="17"/>
  <c r="E123" i="17"/>
  <c r="D123" i="17"/>
  <c r="C123" i="17"/>
  <c r="G123" i="17"/>
  <c r="F131" i="17"/>
  <c r="E131" i="17"/>
  <c r="D131" i="17"/>
  <c r="C131" i="17"/>
  <c r="G131" i="17"/>
  <c r="F139" i="17"/>
  <c r="E139" i="17"/>
  <c r="D139" i="17"/>
  <c r="C139" i="17"/>
  <c r="G139" i="17"/>
  <c r="F147" i="17"/>
  <c r="E147" i="17"/>
  <c r="D147" i="17"/>
  <c r="C147" i="17"/>
  <c r="G147" i="17"/>
  <c r="F155" i="17"/>
  <c r="E155" i="17"/>
  <c r="D155" i="17"/>
  <c r="C155" i="17"/>
  <c r="G155" i="17"/>
  <c r="F163" i="17"/>
  <c r="E163" i="17"/>
  <c r="D163" i="17"/>
  <c r="C163" i="17"/>
  <c r="G163" i="17"/>
  <c r="D172" i="17"/>
  <c r="G172" i="17"/>
  <c r="C172" i="17"/>
  <c r="F172" i="17"/>
  <c r="E172" i="17"/>
  <c r="D188" i="17"/>
  <c r="G188" i="17"/>
  <c r="C188" i="17"/>
  <c r="F188" i="17"/>
  <c r="E188" i="17"/>
  <c r="E201" i="17"/>
  <c r="D201" i="17"/>
  <c r="C201" i="17"/>
  <c r="G201" i="17"/>
  <c r="F201" i="17"/>
  <c r="E217" i="17"/>
  <c r="D217" i="17"/>
  <c r="C217" i="17"/>
  <c r="G217" i="17"/>
  <c r="F217" i="17"/>
  <c r="F173" i="17"/>
  <c r="E173" i="17"/>
  <c r="D173" i="17"/>
  <c r="C173" i="17"/>
  <c r="G173" i="17"/>
  <c r="F181" i="17"/>
  <c r="E181" i="17"/>
  <c r="D181" i="17"/>
  <c r="C181" i="17"/>
  <c r="G181" i="17"/>
  <c r="F189" i="17"/>
  <c r="E189" i="17"/>
  <c r="D189" i="17"/>
  <c r="C189" i="17"/>
  <c r="G189" i="17"/>
  <c r="F197" i="17"/>
  <c r="E197" i="17"/>
  <c r="D197" i="17"/>
  <c r="C197" i="17"/>
  <c r="G197" i="17"/>
  <c r="G204" i="17"/>
  <c r="C204" i="17"/>
  <c r="F204" i="17"/>
  <c r="E204" i="17"/>
  <c r="D204" i="17"/>
  <c r="G212" i="17"/>
  <c r="C212" i="17"/>
  <c r="F212" i="17"/>
  <c r="E212" i="17"/>
  <c r="D212" i="17"/>
  <c r="G220" i="17"/>
  <c r="C220" i="17"/>
  <c r="F220" i="17"/>
  <c r="E220" i="17"/>
  <c r="D220" i="17"/>
  <c r="F77" i="17"/>
  <c r="E81" i="17"/>
  <c r="E49" i="17"/>
  <c r="E61" i="17"/>
  <c r="E29" i="17"/>
  <c r="D148" i="17"/>
  <c r="G148" i="17"/>
  <c r="C148" i="17"/>
  <c r="F148" i="17"/>
  <c r="E148" i="17"/>
  <c r="D106" i="17"/>
  <c r="G106" i="17"/>
  <c r="C106" i="17"/>
  <c r="F106" i="17"/>
  <c r="E106" i="17"/>
  <c r="D154" i="17"/>
  <c r="G154" i="17"/>
  <c r="C154" i="17"/>
  <c r="F154" i="17"/>
  <c r="E154" i="17"/>
  <c r="F95" i="17"/>
  <c r="E95" i="17"/>
  <c r="C95" i="17"/>
  <c r="D95" i="17"/>
  <c r="G95" i="17"/>
  <c r="F119" i="17"/>
  <c r="E119" i="17"/>
  <c r="D119" i="17"/>
  <c r="C119" i="17"/>
  <c r="G119" i="17"/>
  <c r="F143" i="17"/>
  <c r="E143" i="17"/>
  <c r="D143" i="17"/>
  <c r="C143" i="17"/>
  <c r="G143" i="17"/>
  <c r="F167" i="17"/>
  <c r="E167" i="17"/>
  <c r="D167" i="17"/>
  <c r="C167" i="17"/>
  <c r="G167" i="17"/>
  <c r="F177" i="17"/>
  <c r="E177" i="17"/>
  <c r="D177" i="17"/>
  <c r="C177" i="17"/>
  <c r="G177" i="17"/>
  <c r="G216" i="17"/>
  <c r="C216" i="17"/>
  <c r="F216" i="17"/>
  <c r="E216" i="17"/>
  <c r="D216" i="17"/>
  <c r="E85" i="17"/>
  <c r="F73" i="17"/>
  <c r="F47" i="17"/>
  <c r="F29" i="17"/>
  <c r="G84" i="17"/>
  <c r="C84" i="17"/>
  <c r="F84" i="17"/>
  <c r="E84" i="17"/>
  <c r="D84" i="17"/>
  <c r="G80" i="17"/>
  <c r="C80" i="17"/>
  <c r="D80" i="17"/>
  <c r="F80" i="17"/>
  <c r="E80" i="17"/>
  <c r="G76" i="17"/>
  <c r="C76" i="17"/>
  <c r="F76" i="17"/>
  <c r="D76" i="17"/>
  <c r="E76" i="17"/>
  <c r="G72" i="17"/>
  <c r="C72" i="17"/>
  <c r="D72" i="17"/>
  <c r="F72" i="17"/>
  <c r="E72" i="17"/>
  <c r="G68" i="17"/>
  <c r="C68" i="17"/>
  <c r="F68" i="17"/>
  <c r="D68" i="17"/>
  <c r="E68" i="17"/>
  <c r="G64" i="17"/>
  <c r="C64" i="17"/>
  <c r="D64" i="17"/>
  <c r="F64" i="17"/>
  <c r="E64" i="17"/>
  <c r="G60" i="17"/>
  <c r="C60" i="17"/>
  <c r="F60" i="17"/>
  <c r="E60" i="17"/>
  <c r="D60" i="17"/>
  <c r="G56" i="17"/>
  <c r="C56" i="17"/>
  <c r="F56" i="17"/>
  <c r="D56" i="17"/>
  <c r="E56" i="17"/>
  <c r="G52" i="17"/>
  <c r="C52" i="17"/>
  <c r="D52" i="17"/>
  <c r="F52" i="17"/>
  <c r="E52" i="17"/>
  <c r="G48" i="17"/>
  <c r="C48" i="17"/>
  <c r="F48" i="17"/>
  <c r="D48" i="17"/>
  <c r="E48" i="17"/>
  <c r="G44" i="17"/>
  <c r="C44" i="17"/>
  <c r="D44" i="17"/>
  <c r="F44" i="17"/>
  <c r="E44" i="17"/>
  <c r="G40" i="17"/>
  <c r="C40" i="17"/>
  <c r="F40" i="17"/>
  <c r="E40" i="17"/>
  <c r="D40" i="17"/>
  <c r="G36" i="17"/>
  <c r="C36" i="17"/>
  <c r="F36" i="17"/>
  <c r="D36" i="17"/>
  <c r="E36" i="17"/>
  <c r="G32" i="17"/>
  <c r="C32" i="17"/>
  <c r="F32" i="17"/>
  <c r="D32" i="17"/>
  <c r="E32" i="17"/>
  <c r="G28" i="17"/>
  <c r="C28" i="17"/>
  <c r="D28" i="17"/>
  <c r="F28" i="17"/>
  <c r="E28" i="17"/>
  <c r="G24" i="17"/>
  <c r="C24" i="17"/>
  <c r="D24" i="17"/>
  <c r="F24" i="17"/>
  <c r="E24" i="17"/>
  <c r="G86" i="17"/>
  <c r="F57" i="17"/>
  <c r="F37" i="17"/>
  <c r="G83" i="17"/>
  <c r="G79" i="17"/>
  <c r="G75" i="17"/>
  <c r="G71" i="17"/>
  <c r="G67" i="17"/>
  <c r="G63" i="17"/>
  <c r="G59" i="17"/>
  <c r="G55" i="17"/>
  <c r="G51" i="17"/>
  <c r="G47" i="17"/>
  <c r="G43" i="17"/>
  <c r="G39" i="17"/>
  <c r="G35" i="17"/>
  <c r="G31" i="17"/>
  <c r="G27" i="17"/>
  <c r="G23" i="17"/>
  <c r="D96" i="17"/>
  <c r="G96" i="17"/>
  <c r="C96" i="17"/>
  <c r="E96" i="17"/>
  <c r="F96" i="17"/>
  <c r="D112" i="17"/>
  <c r="G112" i="17"/>
  <c r="C112" i="17"/>
  <c r="F112" i="17"/>
  <c r="E112" i="17"/>
  <c r="D128" i="17"/>
  <c r="G128" i="17"/>
  <c r="C128" i="17"/>
  <c r="F128" i="17"/>
  <c r="E128" i="17"/>
  <c r="D144" i="17"/>
  <c r="G144" i="17"/>
  <c r="C144" i="17"/>
  <c r="F144" i="17"/>
  <c r="E144" i="17"/>
  <c r="D160" i="17"/>
  <c r="G160" i="17"/>
  <c r="C160" i="17"/>
  <c r="F160" i="17"/>
  <c r="E160" i="17"/>
  <c r="D182" i="17"/>
  <c r="G182" i="17"/>
  <c r="C182" i="17"/>
  <c r="F182" i="17"/>
  <c r="E182" i="17"/>
  <c r="D118" i="17"/>
  <c r="G118" i="17"/>
  <c r="C118" i="17"/>
  <c r="F118" i="17"/>
  <c r="E118" i="17"/>
  <c r="D134" i="17"/>
  <c r="G134" i="17"/>
  <c r="C134" i="17"/>
  <c r="F134" i="17"/>
  <c r="E134" i="17"/>
  <c r="D150" i="17"/>
  <c r="G150" i="17"/>
  <c r="C150" i="17"/>
  <c r="F150" i="17"/>
  <c r="E150" i="17"/>
  <c r="D166" i="17"/>
  <c r="G166" i="17"/>
  <c r="C166" i="17"/>
  <c r="F166" i="17"/>
  <c r="E166" i="17"/>
  <c r="E219" i="17"/>
  <c r="D219" i="17"/>
  <c r="G219" i="17"/>
  <c r="F219" i="17"/>
  <c r="C219" i="17"/>
  <c r="F93" i="17"/>
  <c r="E93" i="17"/>
  <c r="G93" i="17"/>
  <c r="D93" i="17"/>
  <c r="C93" i="17"/>
  <c r="F101" i="17"/>
  <c r="E101" i="17"/>
  <c r="G101" i="17"/>
  <c r="D101" i="17"/>
  <c r="C101" i="17"/>
  <c r="F109" i="17"/>
  <c r="E109" i="17"/>
  <c r="G109" i="17"/>
  <c r="D109" i="17"/>
  <c r="C109" i="17"/>
  <c r="F117" i="17"/>
  <c r="E117" i="17"/>
  <c r="G117" i="17"/>
  <c r="D117" i="17"/>
  <c r="C117" i="17"/>
  <c r="F125" i="17"/>
  <c r="E125" i="17"/>
  <c r="G125" i="17"/>
  <c r="D125" i="17"/>
  <c r="C125" i="17"/>
  <c r="F133" i="17"/>
  <c r="E133" i="17"/>
  <c r="G133" i="17"/>
  <c r="D133" i="17"/>
  <c r="C133" i="17"/>
  <c r="F141" i="17"/>
  <c r="E141" i="17"/>
  <c r="G141" i="17"/>
  <c r="D141" i="17"/>
  <c r="C141" i="17"/>
  <c r="F149" i="17"/>
  <c r="E149" i="17"/>
  <c r="G149" i="17"/>
  <c r="D149" i="17"/>
  <c r="C149" i="17"/>
  <c r="F157" i="17"/>
  <c r="E157" i="17"/>
  <c r="G157" i="17"/>
  <c r="D157" i="17"/>
  <c r="C157" i="17"/>
  <c r="F165" i="17"/>
  <c r="E165" i="17"/>
  <c r="G165" i="17"/>
  <c r="D165" i="17"/>
  <c r="C165" i="17"/>
  <c r="D176" i="17"/>
  <c r="G176" i="17"/>
  <c r="C176" i="17"/>
  <c r="F176" i="17"/>
  <c r="E176" i="17"/>
  <c r="D192" i="17"/>
  <c r="G192" i="17"/>
  <c r="C192" i="17"/>
  <c r="F192" i="17"/>
  <c r="E192" i="17"/>
  <c r="E205" i="17"/>
  <c r="D205" i="17"/>
  <c r="C205" i="17"/>
  <c r="G205" i="17"/>
  <c r="F205" i="17"/>
  <c r="E221" i="17"/>
  <c r="D221" i="17"/>
  <c r="C221" i="17"/>
  <c r="G221" i="17"/>
  <c r="F221" i="17"/>
  <c r="F175" i="17"/>
  <c r="E175" i="17"/>
  <c r="G175" i="17"/>
  <c r="D175" i="17"/>
  <c r="C175" i="17"/>
  <c r="F183" i="17"/>
  <c r="E183" i="17"/>
  <c r="G183" i="17"/>
  <c r="D183" i="17"/>
  <c r="C183" i="17"/>
  <c r="F191" i="17"/>
  <c r="E191" i="17"/>
  <c r="G191" i="17"/>
  <c r="D191" i="17"/>
  <c r="C191" i="17"/>
  <c r="G200" i="17"/>
  <c r="C200" i="17"/>
  <c r="F200" i="17"/>
  <c r="E200" i="17"/>
  <c r="D200" i="17"/>
  <c r="G206" i="17"/>
  <c r="C206" i="17"/>
  <c r="F206" i="17"/>
  <c r="E206" i="17"/>
  <c r="D206" i="17"/>
  <c r="G214" i="17"/>
  <c r="C214" i="17"/>
  <c r="F214" i="17"/>
  <c r="E214" i="17"/>
  <c r="D214" i="17"/>
  <c r="F83" i="17"/>
  <c r="F71" i="17"/>
  <c r="F41" i="17"/>
  <c r="E73" i="17"/>
  <c r="E41" i="17"/>
  <c r="E71" i="17"/>
  <c r="E39" i="17"/>
  <c r="E75" i="17"/>
  <c r="D85" i="17"/>
  <c r="E53" i="17"/>
  <c r="E27" i="17"/>
  <c r="B15" i="18" l="1"/>
  <c r="E15" i="18" s="1"/>
  <c r="B14" i="18"/>
  <c r="B15" i="17"/>
  <c r="E15" i="17" s="1"/>
  <c r="B17" i="17"/>
  <c r="E17" i="17" s="1"/>
  <c r="B14" i="17"/>
  <c r="B17" i="18"/>
  <c r="E17" i="18" s="1"/>
  <c r="E16" i="18"/>
  <c r="E18" i="18"/>
  <c r="E18" i="17"/>
  <c r="E16" i="17"/>
  <c r="C33" i="3"/>
  <c r="A34" i="3"/>
  <c r="A33" i="3"/>
  <c r="C30" i="3"/>
  <c r="A31" i="3"/>
  <c r="A30" i="3"/>
  <c r="C19" i="3"/>
  <c r="A19" i="3"/>
  <c r="E14" i="18" l="1"/>
  <c r="F1" i="18" s="1"/>
  <c r="E14" i="17"/>
  <c r="F1" i="17" s="1"/>
  <c r="C3" i="18"/>
  <c r="C26" i="3"/>
  <c r="C25" i="3"/>
  <c r="C24" i="3"/>
  <c r="A24" i="3"/>
  <c r="F15" i="14" l="1"/>
  <c r="E15" i="14"/>
  <c r="D15" i="14"/>
  <c r="C15" i="14"/>
  <c r="G15" i="14"/>
  <c r="B17" i="14"/>
  <c r="E17" i="14"/>
  <c r="C17" i="14"/>
  <c r="F17" i="14"/>
  <c r="D17" i="14"/>
  <c r="G17" i="14"/>
  <c r="A41" i="3"/>
  <c r="A39" i="3"/>
  <c r="B15" i="14"/>
  <c r="G39" i="3"/>
  <c r="C39" i="3"/>
  <c r="D39" i="3"/>
  <c r="F39" i="3"/>
  <c r="E39" i="3"/>
  <c r="G41" i="3"/>
  <c r="C41" i="3"/>
  <c r="D41" i="3"/>
  <c r="F41" i="3"/>
  <c r="E41" i="3"/>
  <c r="C22" i="3"/>
  <c r="C16" i="3"/>
  <c r="C3" i="17" s="1"/>
  <c r="B26" i="3" l="1"/>
  <c r="B25" i="3"/>
  <c r="A32" i="3" l="1"/>
  <c r="A29" i="3"/>
  <c r="B24" i="3" l="1"/>
  <c r="C1" i="10" l="1"/>
  <c r="C3" i="10"/>
  <c r="C1" i="9"/>
  <c r="C1" i="4"/>
  <c r="C1" i="5"/>
  <c r="C1" i="6"/>
  <c r="C1" i="15"/>
  <c r="C1" i="8"/>
  <c r="B3" i="15"/>
  <c r="C3" i="15"/>
  <c r="C3" i="9"/>
  <c r="C3" i="8"/>
  <c r="C3" i="5"/>
  <c r="A18" i="3"/>
  <c r="B11" i="15"/>
  <c r="D11" i="15" s="1"/>
  <c r="B10" i="15"/>
  <c r="D10" i="15" s="1"/>
  <c r="B9" i="15"/>
  <c r="D9" i="15" s="1"/>
  <c r="B8" i="15"/>
  <c r="D8" i="15" s="1"/>
  <c r="B7" i="15"/>
  <c r="B2" i="15"/>
  <c r="B1" i="15"/>
  <c r="B31" i="15" l="1"/>
  <c r="B35" i="15"/>
  <c r="B39" i="15"/>
  <c r="B43" i="15"/>
  <c r="B47" i="15"/>
  <c r="B51" i="15"/>
  <c r="B55" i="15"/>
  <c r="B59" i="15"/>
  <c r="B63" i="15"/>
  <c r="B67" i="15"/>
  <c r="B71" i="15"/>
  <c r="B75" i="15"/>
  <c r="B79" i="15"/>
  <c r="B83" i="15"/>
  <c r="B87" i="15"/>
  <c r="B91" i="15"/>
  <c r="B95" i="15"/>
  <c r="B99" i="15"/>
  <c r="B103" i="15"/>
  <c r="B107" i="15"/>
  <c r="B111" i="15"/>
  <c r="B28" i="15"/>
  <c r="B32" i="15"/>
  <c r="B36" i="15"/>
  <c r="B40" i="15"/>
  <c r="B44" i="15"/>
  <c r="B48" i="15"/>
  <c r="B52" i="15"/>
  <c r="B56" i="15"/>
  <c r="B60" i="15"/>
  <c r="B64" i="15"/>
  <c r="B68" i="15"/>
  <c r="B72" i="15"/>
  <c r="B76" i="15"/>
  <c r="B80" i="15"/>
  <c r="B84" i="15"/>
  <c r="B88" i="15"/>
  <c r="B92" i="15"/>
  <c r="B96" i="15"/>
  <c r="B100" i="15"/>
  <c r="B29" i="15"/>
  <c r="B33" i="15"/>
  <c r="B37" i="15"/>
  <c r="B41" i="15"/>
  <c r="B45" i="15"/>
  <c r="B49" i="15"/>
  <c r="B53" i="15"/>
  <c r="B57" i="15"/>
  <c r="B61" i="15"/>
  <c r="B65" i="15"/>
  <c r="B69" i="15"/>
  <c r="B73" i="15"/>
  <c r="B77" i="15"/>
  <c r="B81" i="15"/>
  <c r="B85" i="15"/>
  <c r="B89" i="15"/>
  <c r="B93" i="15"/>
  <c r="B97" i="15"/>
  <c r="B101" i="15"/>
  <c r="B105" i="15"/>
  <c r="B109" i="15"/>
  <c r="B30" i="15"/>
  <c r="B46" i="15"/>
  <c r="B62" i="15"/>
  <c r="B78" i="15"/>
  <c r="B94" i="15"/>
  <c r="B106" i="15"/>
  <c r="B113" i="15"/>
  <c r="B117" i="15"/>
  <c r="B121" i="15"/>
  <c r="B125" i="15"/>
  <c r="B129" i="15"/>
  <c r="B133" i="15"/>
  <c r="B137" i="15"/>
  <c r="B141" i="15"/>
  <c r="B145" i="15"/>
  <c r="B149" i="15"/>
  <c r="B153" i="15"/>
  <c r="B157" i="15"/>
  <c r="B161" i="15"/>
  <c r="B165" i="15"/>
  <c r="B169" i="15"/>
  <c r="B173" i="15"/>
  <c r="B177" i="15"/>
  <c r="B181" i="15"/>
  <c r="B185" i="15"/>
  <c r="B189" i="15"/>
  <c r="B193" i="15"/>
  <c r="B197" i="15"/>
  <c r="B201" i="15"/>
  <c r="B205" i="15"/>
  <c r="B209" i="15"/>
  <c r="B213" i="15"/>
  <c r="B217" i="15"/>
  <c r="B221" i="15"/>
  <c r="B225" i="15"/>
  <c r="B229" i="15"/>
  <c r="B233" i="15"/>
  <c r="B237" i="15"/>
  <c r="B241" i="15"/>
  <c r="B245" i="15"/>
  <c r="B249" i="15"/>
  <c r="B253" i="15"/>
  <c r="B257" i="15"/>
  <c r="B261" i="15"/>
  <c r="B265" i="15"/>
  <c r="B269" i="15"/>
  <c r="B273" i="15"/>
  <c r="B277" i="15"/>
  <c r="B281" i="15"/>
  <c r="B285" i="15"/>
  <c r="B289" i="15"/>
  <c r="B293" i="15"/>
  <c r="B297" i="15"/>
  <c r="B301" i="15"/>
  <c r="B305" i="15"/>
  <c r="B309" i="15"/>
  <c r="B313" i="15"/>
  <c r="B317" i="15"/>
  <c r="B321" i="15"/>
  <c r="B325" i="15"/>
  <c r="B329" i="15"/>
  <c r="B333" i="15"/>
  <c r="B337" i="15"/>
  <c r="B341" i="15"/>
  <c r="B345" i="15"/>
  <c r="B349" i="15"/>
  <c r="B353" i="15"/>
  <c r="B357" i="15"/>
  <c r="B361" i="15"/>
  <c r="B34" i="15"/>
  <c r="B50" i="15"/>
  <c r="B66" i="15"/>
  <c r="B82" i="15"/>
  <c r="B98" i="15"/>
  <c r="B108" i="15"/>
  <c r="B114" i="15"/>
  <c r="B118" i="15"/>
  <c r="B122" i="15"/>
  <c r="B126" i="15"/>
  <c r="B130" i="15"/>
  <c r="B134" i="15"/>
  <c r="B138" i="15"/>
  <c r="B142" i="15"/>
  <c r="B146" i="15"/>
  <c r="B150" i="15"/>
  <c r="B154" i="15"/>
  <c r="B158" i="15"/>
  <c r="B162" i="15"/>
  <c r="B166" i="15"/>
  <c r="B170" i="15"/>
  <c r="B174" i="15"/>
  <c r="B178" i="15"/>
  <c r="B182" i="15"/>
  <c r="B186" i="15"/>
  <c r="B190" i="15"/>
  <c r="B194" i="15"/>
  <c r="B198" i="15"/>
  <c r="B202" i="15"/>
  <c r="B206" i="15"/>
  <c r="B210" i="15"/>
  <c r="B214" i="15"/>
  <c r="B218" i="15"/>
  <c r="B222" i="15"/>
  <c r="B226" i="15"/>
  <c r="B230" i="15"/>
  <c r="B234" i="15"/>
  <c r="B238" i="15"/>
  <c r="B242" i="15"/>
  <c r="B246" i="15"/>
  <c r="B250" i="15"/>
  <c r="B254" i="15"/>
  <c r="B258" i="15"/>
  <c r="B262" i="15"/>
  <c r="B266" i="15"/>
  <c r="B270" i="15"/>
  <c r="B274" i="15"/>
  <c r="B278" i="15"/>
  <c r="B282" i="15"/>
  <c r="B286" i="15"/>
  <c r="B290" i="15"/>
  <c r="B294" i="15"/>
  <c r="B298" i="15"/>
  <c r="B302" i="15"/>
  <c r="B306" i="15"/>
  <c r="B310" i="15"/>
  <c r="B314" i="15"/>
  <c r="B318" i="15"/>
  <c r="B38" i="15"/>
  <c r="B54" i="15"/>
  <c r="B70" i="15"/>
  <c r="B86" i="15"/>
  <c r="B102" i="15"/>
  <c r="B110" i="15"/>
  <c r="B115" i="15"/>
  <c r="B119" i="15"/>
  <c r="B123" i="15"/>
  <c r="B127" i="15"/>
  <c r="B131" i="15"/>
  <c r="B135" i="15"/>
  <c r="B139" i="15"/>
  <c r="B143" i="15"/>
  <c r="B147" i="15"/>
  <c r="B151" i="15"/>
  <c r="B155" i="15"/>
  <c r="B159" i="15"/>
  <c r="B163" i="15"/>
  <c r="B167" i="15"/>
  <c r="B171" i="15"/>
  <c r="B175" i="15"/>
  <c r="B179" i="15"/>
  <c r="B183" i="15"/>
  <c r="B187" i="15"/>
  <c r="B191" i="15"/>
  <c r="B195" i="15"/>
  <c r="B199" i="15"/>
  <c r="B203" i="15"/>
  <c r="B207" i="15"/>
  <c r="B211" i="15"/>
  <c r="B215" i="15"/>
  <c r="B219" i="15"/>
  <c r="B223" i="15"/>
  <c r="B227" i="15"/>
  <c r="B231" i="15"/>
  <c r="B235" i="15"/>
  <c r="B239" i="15"/>
  <c r="B243" i="15"/>
  <c r="B247" i="15"/>
  <c r="B251" i="15"/>
  <c r="B255" i="15"/>
  <c r="B259" i="15"/>
  <c r="B263" i="15"/>
  <c r="B267" i="15"/>
  <c r="B271" i="15"/>
  <c r="B275" i="15"/>
  <c r="B279" i="15"/>
  <c r="B283" i="15"/>
  <c r="B287" i="15"/>
  <c r="B291" i="15"/>
  <c r="B295" i="15"/>
  <c r="B299" i="15"/>
  <c r="B303" i="15"/>
  <c r="B307" i="15"/>
  <c r="B311" i="15"/>
  <c r="B315" i="15"/>
  <c r="B319" i="15"/>
  <c r="B323" i="15"/>
  <c r="B42" i="15"/>
  <c r="B58" i="15"/>
  <c r="B74" i="15"/>
  <c r="B90" i="15"/>
  <c r="B104" i="15"/>
  <c r="B112" i="15"/>
  <c r="B116" i="15"/>
  <c r="B120" i="15"/>
  <c r="B124" i="15"/>
  <c r="B128" i="15"/>
  <c r="B132" i="15"/>
  <c r="B136" i="15"/>
  <c r="B140" i="15"/>
  <c r="B144" i="15"/>
  <c r="B148" i="15"/>
  <c r="B152" i="15"/>
  <c r="B156" i="15"/>
  <c r="B160" i="15"/>
  <c r="B164" i="15"/>
  <c r="B168" i="15"/>
  <c r="B172" i="15"/>
  <c r="B176" i="15"/>
  <c r="B180" i="15"/>
  <c r="B184" i="15"/>
  <c r="B188" i="15"/>
  <c r="B192" i="15"/>
  <c r="B196" i="15"/>
  <c r="B200" i="15"/>
  <c r="B204" i="15"/>
  <c r="B208" i="15"/>
  <c r="B212" i="15"/>
  <c r="B216" i="15"/>
  <c r="B220" i="15"/>
  <c r="B224" i="15"/>
  <c r="B228" i="15"/>
  <c r="B232" i="15"/>
  <c r="B236" i="15"/>
  <c r="B240" i="15"/>
  <c r="B244" i="15"/>
  <c r="B248" i="15"/>
  <c r="B252" i="15"/>
  <c r="B256" i="15"/>
  <c r="B260" i="15"/>
  <c r="B264" i="15"/>
  <c r="B268" i="15"/>
  <c r="B272" i="15"/>
  <c r="B276" i="15"/>
  <c r="B280" i="15"/>
  <c r="B284" i="15"/>
  <c r="B288" i="15"/>
  <c r="B292" i="15"/>
  <c r="B296" i="15"/>
  <c r="B300" i="15"/>
  <c r="B304" i="15"/>
  <c r="B308" i="15"/>
  <c r="B312" i="15"/>
  <c r="B316" i="15"/>
  <c r="B320" i="15"/>
  <c r="B324" i="15"/>
  <c r="B328" i="15"/>
  <c r="B332" i="15"/>
  <c r="B336" i="15"/>
  <c r="B340" i="15"/>
  <c r="B344" i="15"/>
  <c r="B348" i="15"/>
  <c r="B352" i="15"/>
  <c r="B356" i="15"/>
  <c r="B360" i="15"/>
  <c r="B364" i="15"/>
  <c r="B330" i="15"/>
  <c r="B338" i="15"/>
  <c r="B346" i="15"/>
  <c r="B354" i="15"/>
  <c r="B362" i="15"/>
  <c r="B367" i="15"/>
  <c r="B371" i="15"/>
  <c r="B375" i="15"/>
  <c r="B379" i="15"/>
  <c r="B383" i="15"/>
  <c r="B387" i="15"/>
  <c r="B391" i="15"/>
  <c r="B395" i="15"/>
  <c r="B399" i="15"/>
  <c r="B403" i="15"/>
  <c r="B407" i="15"/>
  <c r="B411" i="15"/>
  <c r="B415" i="15"/>
  <c r="B419" i="15"/>
  <c r="B26" i="15"/>
  <c r="B322" i="15"/>
  <c r="B331" i="15"/>
  <c r="B339" i="15"/>
  <c r="B347" i="15"/>
  <c r="B355" i="15"/>
  <c r="B363" i="15"/>
  <c r="B368" i="15"/>
  <c r="B372" i="15"/>
  <c r="B376" i="15"/>
  <c r="B380" i="15"/>
  <c r="B384" i="15"/>
  <c r="B388" i="15"/>
  <c r="B392" i="15"/>
  <c r="B396" i="15"/>
  <c r="B400" i="15"/>
  <c r="B404" i="15"/>
  <c r="B408" i="15"/>
  <c r="B412" i="15"/>
  <c r="B416" i="15"/>
  <c r="B23" i="15"/>
  <c r="B27" i="15"/>
  <c r="B326" i="15"/>
  <c r="B334" i="15"/>
  <c r="B342" i="15"/>
  <c r="B350" i="15"/>
  <c r="B358" i="15"/>
  <c r="B365" i="15"/>
  <c r="B369" i="15"/>
  <c r="B373" i="15"/>
  <c r="B377" i="15"/>
  <c r="B381" i="15"/>
  <c r="B385" i="15"/>
  <c r="B389" i="15"/>
  <c r="B393" i="15"/>
  <c r="B397" i="15"/>
  <c r="B401" i="15"/>
  <c r="B405" i="15"/>
  <c r="B409" i="15"/>
  <c r="B413" i="15"/>
  <c r="B417" i="15"/>
  <c r="B24" i="15"/>
  <c r="B22" i="15"/>
  <c r="B327" i="15"/>
  <c r="B335" i="15"/>
  <c r="B343" i="15"/>
  <c r="B351" i="15"/>
  <c r="B359" i="15"/>
  <c r="B366" i="15"/>
  <c r="B370" i="15"/>
  <c r="B374" i="15"/>
  <c r="B378" i="15"/>
  <c r="B382" i="15"/>
  <c r="B386" i="15"/>
  <c r="B390" i="15"/>
  <c r="B394" i="15"/>
  <c r="B398" i="15"/>
  <c r="B402" i="15"/>
  <c r="B406" i="15"/>
  <c r="B410" i="15"/>
  <c r="B414" i="15"/>
  <c r="B418" i="15"/>
  <c r="B25" i="15"/>
  <c r="D7" i="15"/>
  <c r="C5" i="5"/>
  <c r="C5" i="4"/>
  <c r="C3" i="4"/>
  <c r="C3" i="6"/>
  <c r="C5" i="6"/>
  <c r="B4" i="15"/>
  <c r="F10" i="15" s="1"/>
  <c r="D220" i="15" l="1"/>
  <c r="C220" i="15"/>
  <c r="E220" i="15"/>
  <c r="F220" i="15"/>
  <c r="G220" i="15"/>
  <c r="E204" i="15"/>
  <c r="G204" i="15"/>
  <c r="D204" i="15"/>
  <c r="F204" i="15"/>
  <c r="C204" i="15"/>
  <c r="C188" i="15"/>
  <c r="F188" i="15"/>
  <c r="G188" i="15"/>
  <c r="E188" i="15"/>
  <c r="D188" i="15"/>
  <c r="C172" i="15"/>
  <c r="D172" i="15"/>
  <c r="G172" i="15"/>
  <c r="E172" i="15"/>
  <c r="F172" i="15"/>
  <c r="C215" i="15"/>
  <c r="G215" i="15"/>
  <c r="F215" i="15"/>
  <c r="D215" i="15"/>
  <c r="E215" i="15"/>
  <c r="D199" i="15"/>
  <c r="C199" i="15"/>
  <c r="F199" i="15"/>
  <c r="G199" i="15"/>
  <c r="E199" i="15"/>
  <c r="E183" i="15"/>
  <c r="D183" i="15"/>
  <c r="G183" i="15"/>
  <c r="F183" i="15"/>
  <c r="C183" i="15"/>
  <c r="D206" i="15"/>
  <c r="G206" i="15"/>
  <c r="C206" i="15"/>
  <c r="E206" i="15"/>
  <c r="F206" i="15"/>
  <c r="E190" i="15"/>
  <c r="C190" i="15"/>
  <c r="G190" i="15"/>
  <c r="F190" i="15"/>
  <c r="D190" i="15"/>
  <c r="C174" i="15"/>
  <c r="E174" i="15"/>
  <c r="F174" i="15"/>
  <c r="G174" i="15"/>
  <c r="D174" i="15"/>
  <c r="D209" i="15"/>
  <c r="C209" i="15"/>
  <c r="E209" i="15"/>
  <c r="G209" i="15"/>
  <c r="F209" i="15"/>
  <c r="C193" i="15"/>
  <c r="E193" i="15"/>
  <c r="G193" i="15"/>
  <c r="D193" i="15"/>
  <c r="F193" i="15"/>
  <c r="E177" i="15"/>
  <c r="D177" i="15"/>
  <c r="G177" i="15"/>
  <c r="F177" i="15"/>
  <c r="C177" i="15"/>
  <c r="C216" i="15"/>
  <c r="G216" i="15"/>
  <c r="E216" i="15"/>
  <c r="D216" i="15"/>
  <c r="F216" i="15"/>
  <c r="E200" i="15"/>
  <c r="G200" i="15"/>
  <c r="F200" i="15"/>
  <c r="D200" i="15"/>
  <c r="C200" i="15"/>
  <c r="E184" i="15"/>
  <c r="C184" i="15"/>
  <c r="F184" i="15"/>
  <c r="D184" i="15"/>
  <c r="G184" i="15"/>
  <c r="E211" i="15"/>
  <c r="C211" i="15"/>
  <c r="F211" i="15"/>
  <c r="G211" i="15"/>
  <c r="D211" i="15"/>
  <c r="E195" i="15"/>
  <c r="G195" i="15"/>
  <c r="C195" i="15"/>
  <c r="F195" i="15"/>
  <c r="D195" i="15"/>
  <c r="C179" i="15"/>
  <c r="G179" i="15"/>
  <c r="F179" i="15"/>
  <c r="E179" i="15"/>
  <c r="D179" i="15"/>
  <c r="D218" i="15"/>
  <c r="E218" i="15"/>
  <c r="G218" i="15"/>
  <c r="C218" i="15"/>
  <c r="F218" i="15"/>
  <c r="E202" i="15"/>
  <c r="C202" i="15"/>
  <c r="F202" i="15"/>
  <c r="G202" i="15"/>
  <c r="D202" i="15"/>
  <c r="E186" i="15"/>
  <c r="C186" i="15"/>
  <c r="F186" i="15"/>
  <c r="D186" i="15"/>
  <c r="G186" i="15"/>
  <c r="C170" i="15"/>
  <c r="D170" i="15"/>
  <c r="G170" i="15"/>
  <c r="F170" i="15"/>
  <c r="E170" i="15"/>
  <c r="D221" i="15"/>
  <c r="C221" i="15"/>
  <c r="E221" i="15"/>
  <c r="G221" i="15"/>
  <c r="F221" i="15"/>
  <c r="D205" i="15"/>
  <c r="C205" i="15"/>
  <c r="F205" i="15"/>
  <c r="E205" i="15"/>
  <c r="G205" i="15"/>
  <c r="D189" i="15"/>
  <c r="C189" i="15"/>
  <c r="E189" i="15"/>
  <c r="G189" i="15"/>
  <c r="F189" i="15"/>
  <c r="D173" i="15"/>
  <c r="C173" i="15"/>
  <c r="E173" i="15"/>
  <c r="G173" i="15"/>
  <c r="F173" i="15"/>
  <c r="E212" i="15"/>
  <c r="D212" i="15"/>
  <c r="F212" i="15"/>
  <c r="C212" i="15"/>
  <c r="G212" i="15"/>
  <c r="F196" i="15"/>
  <c r="D196" i="15"/>
  <c r="G196" i="15"/>
  <c r="E196" i="15"/>
  <c r="C196" i="15"/>
  <c r="E180" i="15"/>
  <c r="C180" i="15"/>
  <c r="F180" i="15"/>
  <c r="G180" i="15"/>
  <c r="D180" i="15"/>
  <c r="E207" i="15"/>
  <c r="G207" i="15"/>
  <c r="F207" i="15"/>
  <c r="D207" i="15"/>
  <c r="C207" i="15"/>
  <c r="G191" i="15"/>
  <c r="F191" i="15"/>
  <c r="D191" i="15"/>
  <c r="C191" i="15"/>
  <c r="E191" i="15"/>
  <c r="D175" i="15"/>
  <c r="G175" i="15"/>
  <c r="F175" i="15"/>
  <c r="C175" i="15"/>
  <c r="E175" i="15"/>
  <c r="C214" i="15"/>
  <c r="G214" i="15"/>
  <c r="F214" i="15"/>
  <c r="D214" i="15"/>
  <c r="E214" i="15"/>
  <c r="E198" i="15"/>
  <c r="D198" i="15"/>
  <c r="F198" i="15"/>
  <c r="C198" i="15"/>
  <c r="G198" i="15"/>
  <c r="E182" i="15"/>
  <c r="C182" i="15"/>
  <c r="G182" i="15"/>
  <c r="F182" i="15"/>
  <c r="D182" i="15"/>
  <c r="E217" i="15"/>
  <c r="D217" i="15"/>
  <c r="F217" i="15"/>
  <c r="C217" i="15"/>
  <c r="G217" i="15"/>
  <c r="E201" i="15"/>
  <c r="D201" i="15"/>
  <c r="C201" i="15"/>
  <c r="F201" i="15"/>
  <c r="G201" i="15"/>
  <c r="C185" i="15"/>
  <c r="E185" i="15"/>
  <c r="G185" i="15"/>
  <c r="F185" i="15"/>
  <c r="D185" i="15"/>
  <c r="E208" i="15"/>
  <c r="G208" i="15"/>
  <c r="D208" i="15"/>
  <c r="C208" i="15"/>
  <c r="F208" i="15"/>
  <c r="E192" i="15"/>
  <c r="G192" i="15"/>
  <c r="D192" i="15"/>
  <c r="F192" i="15"/>
  <c r="C192" i="15"/>
  <c r="C176" i="15"/>
  <c r="E176" i="15"/>
  <c r="G176" i="15"/>
  <c r="F176" i="15"/>
  <c r="D176" i="15"/>
  <c r="F219" i="15"/>
  <c r="G219" i="15"/>
  <c r="E219" i="15"/>
  <c r="D219" i="15"/>
  <c r="C219" i="15"/>
  <c r="G203" i="15"/>
  <c r="D203" i="15"/>
  <c r="C203" i="15"/>
  <c r="F203" i="15"/>
  <c r="E203" i="15"/>
  <c r="E187" i="15"/>
  <c r="D187" i="15"/>
  <c r="C187" i="15"/>
  <c r="G187" i="15"/>
  <c r="F187" i="15"/>
  <c r="E171" i="15"/>
  <c r="D171" i="15"/>
  <c r="G171" i="15"/>
  <c r="C171" i="15"/>
  <c r="F171" i="15"/>
  <c r="E210" i="15"/>
  <c r="C210" i="15"/>
  <c r="G210" i="15"/>
  <c r="F210" i="15"/>
  <c r="D210" i="15"/>
  <c r="E194" i="15"/>
  <c r="F194" i="15"/>
  <c r="D194" i="15"/>
  <c r="C194" i="15"/>
  <c r="G194" i="15"/>
  <c r="C178" i="15"/>
  <c r="E178" i="15"/>
  <c r="D178" i="15"/>
  <c r="F178" i="15"/>
  <c r="G178" i="15"/>
  <c r="C213" i="15"/>
  <c r="E213" i="15"/>
  <c r="D213" i="15"/>
  <c r="G213" i="15"/>
  <c r="F213" i="15"/>
  <c r="E197" i="15"/>
  <c r="G197" i="15"/>
  <c r="D197" i="15"/>
  <c r="C197" i="15"/>
  <c r="F197" i="15"/>
  <c r="E181" i="15"/>
  <c r="C181" i="15"/>
  <c r="G181" i="15"/>
  <c r="F181" i="15"/>
  <c r="D181" i="15"/>
  <c r="E152" i="15"/>
  <c r="E118" i="15"/>
  <c r="E86" i="15"/>
  <c r="E160" i="15"/>
  <c r="E49" i="15"/>
  <c r="E59" i="15"/>
  <c r="E140" i="15"/>
  <c r="E63" i="15"/>
  <c r="E67" i="15"/>
  <c r="E74" i="15"/>
  <c r="E84" i="15"/>
  <c r="E128" i="15"/>
  <c r="E70" i="15"/>
  <c r="E102" i="15"/>
  <c r="E25" i="15"/>
  <c r="E51" i="15"/>
  <c r="E82" i="15"/>
  <c r="E124" i="15"/>
  <c r="E60" i="15"/>
  <c r="E96" i="15"/>
  <c r="E98" i="15"/>
  <c r="E156" i="15"/>
  <c r="E108" i="15"/>
  <c r="E43" i="15"/>
  <c r="E150" i="15"/>
  <c r="E41" i="15"/>
  <c r="E37" i="15"/>
  <c r="E35" i="15"/>
  <c r="E64" i="15"/>
  <c r="E144" i="15"/>
  <c r="E126" i="15"/>
  <c r="E158" i="15"/>
  <c r="E122" i="15"/>
  <c r="E154" i="15"/>
  <c r="E47" i="15"/>
  <c r="E31" i="15"/>
  <c r="E100" i="15"/>
  <c r="E80" i="15"/>
  <c r="E57" i="15"/>
  <c r="E23" i="15"/>
  <c r="E55" i="15"/>
  <c r="E112" i="15"/>
  <c r="E53" i="15"/>
  <c r="E148" i="15"/>
  <c r="E88" i="15"/>
  <c r="E110" i="15"/>
  <c r="E142" i="15"/>
  <c r="E106" i="15"/>
  <c r="E138" i="15"/>
  <c r="E92" i="15"/>
  <c r="E78" i="15"/>
  <c r="E104" i="15"/>
  <c r="E168" i="15"/>
  <c r="E33" i="15"/>
  <c r="E27" i="15"/>
  <c r="E65" i="15"/>
  <c r="E120" i="15"/>
  <c r="E134" i="15"/>
  <c r="E166" i="15"/>
  <c r="E40" i="15"/>
  <c r="E56" i="15"/>
  <c r="E76" i="15"/>
  <c r="E69" i="15"/>
  <c r="E94" i="15"/>
  <c r="E30" i="15"/>
  <c r="E46" i="15"/>
  <c r="E62" i="15"/>
  <c r="E136" i="15"/>
  <c r="E91" i="15"/>
  <c r="E89" i="15"/>
  <c r="E117" i="15"/>
  <c r="E133" i="15"/>
  <c r="E149" i="15"/>
  <c r="E165" i="15"/>
  <c r="E115" i="15"/>
  <c r="E131" i="15"/>
  <c r="E163" i="15"/>
  <c r="E24" i="15"/>
  <c r="E73" i="15"/>
  <c r="E45" i="15"/>
  <c r="E28" i="15"/>
  <c r="E44" i="15"/>
  <c r="E164" i="15"/>
  <c r="E34" i="15"/>
  <c r="E50" i="15"/>
  <c r="E66" i="15"/>
  <c r="E79" i="15"/>
  <c r="E95" i="15"/>
  <c r="E77" i="15"/>
  <c r="E93" i="15"/>
  <c r="E114" i="15"/>
  <c r="E146" i="15"/>
  <c r="E105" i="15"/>
  <c r="E121" i="15"/>
  <c r="E137" i="15"/>
  <c r="E153" i="15"/>
  <c r="E169" i="15"/>
  <c r="E119" i="15"/>
  <c r="E135" i="15"/>
  <c r="E151" i="15"/>
  <c r="E167" i="15"/>
  <c r="E39" i="15"/>
  <c r="E90" i="15"/>
  <c r="E32" i="15"/>
  <c r="E48" i="15"/>
  <c r="E61" i="15"/>
  <c r="E116" i="15"/>
  <c r="D22" i="15"/>
  <c r="E22" i="15"/>
  <c r="E38" i="15"/>
  <c r="E54" i="15"/>
  <c r="E72" i="15"/>
  <c r="E83" i="15"/>
  <c r="E99" i="15"/>
  <c r="E81" i="15"/>
  <c r="E97" i="15"/>
  <c r="E109" i="15"/>
  <c r="E125" i="15"/>
  <c r="E141" i="15"/>
  <c r="E157" i="15"/>
  <c r="E107" i="15"/>
  <c r="E123" i="15"/>
  <c r="E139" i="15"/>
  <c r="E155" i="15"/>
  <c r="E75" i="15"/>
  <c r="E147" i="15"/>
  <c r="E29" i="15"/>
  <c r="E36" i="15"/>
  <c r="E52" i="15"/>
  <c r="E68" i="15"/>
  <c r="E132" i="15"/>
  <c r="E26" i="15"/>
  <c r="E42" i="15"/>
  <c r="E58" i="15"/>
  <c r="E71" i="15"/>
  <c r="E87" i="15"/>
  <c r="E103" i="15"/>
  <c r="E85" i="15"/>
  <c r="E101" i="15"/>
  <c r="E130" i="15"/>
  <c r="E162" i="15"/>
  <c r="E113" i="15"/>
  <c r="E129" i="15"/>
  <c r="E145" i="15"/>
  <c r="E161" i="15"/>
  <c r="E111" i="15"/>
  <c r="E127" i="15"/>
  <c r="E143" i="15"/>
  <c r="E159" i="15"/>
  <c r="F9" i="15"/>
  <c r="F8" i="15"/>
  <c r="F7" i="15"/>
  <c r="F11" i="15"/>
  <c r="F23" i="15"/>
  <c r="C23" i="15"/>
  <c r="D23" i="15"/>
  <c r="G23" i="15"/>
  <c r="C29" i="15"/>
  <c r="F29" i="15"/>
  <c r="G29" i="15"/>
  <c r="D29" i="15"/>
  <c r="F27" i="15"/>
  <c r="C27" i="15"/>
  <c r="G27" i="15"/>
  <c r="D27" i="15"/>
  <c r="F67" i="15"/>
  <c r="D67" i="15"/>
  <c r="C67" i="15"/>
  <c r="G67" i="15"/>
  <c r="F98" i="15"/>
  <c r="C98" i="15"/>
  <c r="G98" i="15"/>
  <c r="D98" i="15"/>
  <c r="F156" i="15"/>
  <c r="C156" i="15"/>
  <c r="D156" i="15"/>
  <c r="G156" i="15"/>
  <c r="D36" i="15"/>
  <c r="G36" i="15"/>
  <c r="C36" i="15"/>
  <c r="F36" i="15"/>
  <c r="D52" i="15"/>
  <c r="G52" i="15"/>
  <c r="F52" i="15"/>
  <c r="C52" i="15"/>
  <c r="D68" i="15"/>
  <c r="C68" i="15"/>
  <c r="G68" i="15"/>
  <c r="F68" i="15"/>
  <c r="C100" i="15"/>
  <c r="F100" i="15"/>
  <c r="G100" i="15"/>
  <c r="D100" i="15"/>
  <c r="F160" i="15"/>
  <c r="C160" i="15"/>
  <c r="D160" i="15"/>
  <c r="G160" i="15"/>
  <c r="C65" i="15"/>
  <c r="G65" i="15"/>
  <c r="F65" i="15"/>
  <c r="D65" i="15"/>
  <c r="F86" i="15"/>
  <c r="C86" i="15"/>
  <c r="D86" i="15"/>
  <c r="G86" i="15"/>
  <c r="F132" i="15"/>
  <c r="C132" i="15"/>
  <c r="D132" i="15"/>
  <c r="G132" i="15"/>
  <c r="G26" i="15"/>
  <c r="D26" i="15"/>
  <c r="F26" i="15"/>
  <c r="C26" i="15"/>
  <c r="G42" i="15"/>
  <c r="D42" i="15"/>
  <c r="F42" i="15"/>
  <c r="C42" i="15"/>
  <c r="G58" i="15"/>
  <c r="F58" i="15"/>
  <c r="D58" i="15"/>
  <c r="C58" i="15"/>
  <c r="C80" i="15"/>
  <c r="F80" i="15"/>
  <c r="G80" i="15"/>
  <c r="D80" i="15"/>
  <c r="F120" i="15"/>
  <c r="C120" i="15"/>
  <c r="D120" i="15"/>
  <c r="G120" i="15"/>
  <c r="D71" i="15"/>
  <c r="G71" i="15"/>
  <c r="F71" i="15"/>
  <c r="C71" i="15"/>
  <c r="D87" i="15"/>
  <c r="G87" i="15"/>
  <c r="F87" i="15"/>
  <c r="C87" i="15"/>
  <c r="D103" i="15"/>
  <c r="G103" i="15"/>
  <c r="F103" i="15"/>
  <c r="C103" i="15"/>
  <c r="C134" i="15"/>
  <c r="F134" i="15"/>
  <c r="G134" i="15"/>
  <c r="D134" i="15"/>
  <c r="C166" i="15"/>
  <c r="F166" i="15"/>
  <c r="G166" i="15"/>
  <c r="D166" i="15"/>
  <c r="G85" i="15"/>
  <c r="D85" i="15"/>
  <c r="F85" i="15"/>
  <c r="C85" i="15"/>
  <c r="G101" i="15"/>
  <c r="D101" i="15"/>
  <c r="F101" i="15"/>
  <c r="C101" i="15"/>
  <c r="C130" i="15"/>
  <c r="F130" i="15"/>
  <c r="G130" i="15"/>
  <c r="D130" i="15"/>
  <c r="C162" i="15"/>
  <c r="F162" i="15"/>
  <c r="G162" i="15"/>
  <c r="D162" i="15"/>
  <c r="D113" i="15"/>
  <c r="G113" i="15"/>
  <c r="C113" i="15"/>
  <c r="F113" i="15"/>
  <c r="D129" i="15"/>
  <c r="G129" i="15"/>
  <c r="C129" i="15"/>
  <c r="F129" i="15"/>
  <c r="D145" i="15"/>
  <c r="G145" i="15"/>
  <c r="C145" i="15"/>
  <c r="F145" i="15"/>
  <c r="D161" i="15"/>
  <c r="G161" i="15"/>
  <c r="C161" i="15"/>
  <c r="F161" i="15"/>
  <c r="G111" i="15"/>
  <c r="D111" i="15"/>
  <c r="F111" i="15"/>
  <c r="C111" i="15"/>
  <c r="G127" i="15"/>
  <c r="D127" i="15"/>
  <c r="F127" i="15"/>
  <c r="C127" i="15"/>
  <c r="G143" i="15"/>
  <c r="D143" i="15"/>
  <c r="F143" i="15"/>
  <c r="C143" i="15"/>
  <c r="G159" i="15"/>
  <c r="D159" i="15"/>
  <c r="F159" i="15"/>
  <c r="C159" i="15"/>
  <c r="C49" i="15"/>
  <c r="F49" i="15"/>
  <c r="G49" i="15"/>
  <c r="D49" i="15"/>
  <c r="F47" i="15"/>
  <c r="C47" i="15"/>
  <c r="D47" i="15"/>
  <c r="G47" i="15"/>
  <c r="F51" i="15"/>
  <c r="C51" i="15"/>
  <c r="G51" i="15"/>
  <c r="D51" i="15"/>
  <c r="F55" i="15"/>
  <c r="D55" i="15"/>
  <c r="C55" i="15"/>
  <c r="G55" i="15"/>
  <c r="F74" i="15"/>
  <c r="C74" i="15"/>
  <c r="G74" i="15"/>
  <c r="D74" i="15"/>
  <c r="F108" i="15"/>
  <c r="C108" i="15"/>
  <c r="D108" i="15"/>
  <c r="G108" i="15"/>
  <c r="D24" i="15"/>
  <c r="G24" i="15"/>
  <c r="F24" i="15"/>
  <c r="C24" i="15"/>
  <c r="D40" i="15"/>
  <c r="G40" i="15"/>
  <c r="F40" i="15"/>
  <c r="C40" i="15"/>
  <c r="D56" i="15"/>
  <c r="C56" i="15"/>
  <c r="G56" i="15"/>
  <c r="F56" i="15"/>
  <c r="C76" i="15"/>
  <c r="F76" i="15"/>
  <c r="G76" i="15"/>
  <c r="D76" i="15"/>
  <c r="F112" i="15"/>
  <c r="C112" i="15"/>
  <c r="D112" i="15"/>
  <c r="G112" i="15"/>
  <c r="C53" i="15"/>
  <c r="G53" i="15"/>
  <c r="F53" i="15"/>
  <c r="D53" i="15"/>
  <c r="G69" i="15"/>
  <c r="C69" i="15"/>
  <c r="F69" i="15"/>
  <c r="D69" i="15"/>
  <c r="F94" i="15"/>
  <c r="C94" i="15"/>
  <c r="D94" i="15"/>
  <c r="G94" i="15"/>
  <c r="F148" i="15"/>
  <c r="C148" i="15"/>
  <c r="D148" i="15"/>
  <c r="G148" i="15"/>
  <c r="G30" i="15"/>
  <c r="D30" i="15"/>
  <c r="F30" i="15"/>
  <c r="C30" i="15"/>
  <c r="G46" i="15"/>
  <c r="D46" i="15"/>
  <c r="F46" i="15"/>
  <c r="C46" i="15"/>
  <c r="G62" i="15"/>
  <c r="F62" i="15"/>
  <c r="D62" i="15"/>
  <c r="C62" i="15"/>
  <c r="C88" i="15"/>
  <c r="F88" i="15"/>
  <c r="G88" i="15"/>
  <c r="D88" i="15"/>
  <c r="F136" i="15"/>
  <c r="C136" i="15"/>
  <c r="D136" i="15"/>
  <c r="G136" i="15"/>
  <c r="D75" i="15"/>
  <c r="G75" i="15"/>
  <c r="C75" i="15"/>
  <c r="F75" i="15"/>
  <c r="D91" i="15"/>
  <c r="G91" i="15"/>
  <c r="C91" i="15"/>
  <c r="F91" i="15"/>
  <c r="C110" i="15"/>
  <c r="F110" i="15"/>
  <c r="G110" i="15"/>
  <c r="D110" i="15"/>
  <c r="C142" i="15"/>
  <c r="F142" i="15"/>
  <c r="G142" i="15"/>
  <c r="D142" i="15"/>
  <c r="G73" i="15"/>
  <c r="D73" i="15"/>
  <c r="F73" i="15"/>
  <c r="C73" i="15"/>
  <c r="G89" i="15"/>
  <c r="D89" i="15"/>
  <c r="F89" i="15"/>
  <c r="C89" i="15"/>
  <c r="C106" i="15"/>
  <c r="F106" i="15"/>
  <c r="G106" i="15"/>
  <c r="D106" i="15"/>
  <c r="C138" i="15"/>
  <c r="F138" i="15"/>
  <c r="G138" i="15"/>
  <c r="D138" i="15"/>
  <c r="D117" i="15"/>
  <c r="G117" i="15"/>
  <c r="C117" i="15"/>
  <c r="F117" i="15"/>
  <c r="D133" i="15"/>
  <c r="G133" i="15"/>
  <c r="C133" i="15"/>
  <c r="F133" i="15"/>
  <c r="D149" i="15"/>
  <c r="G149" i="15"/>
  <c r="C149" i="15"/>
  <c r="F149" i="15"/>
  <c r="D165" i="15"/>
  <c r="G165" i="15"/>
  <c r="C165" i="15"/>
  <c r="F165" i="15"/>
  <c r="G115" i="15"/>
  <c r="D115" i="15"/>
  <c r="F115" i="15"/>
  <c r="C115" i="15"/>
  <c r="G131" i="15"/>
  <c r="D131" i="15"/>
  <c r="F131" i="15"/>
  <c r="C131" i="15"/>
  <c r="G147" i="15"/>
  <c r="D147" i="15"/>
  <c r="F147" i="15"/>
  <c r="C147" i="15"/>
  <c r="G163" i="15"/>
  <c r="D163" i="15"/>
  <c r="F163" i="15"/>
  <c r="C163" i="15"/>
  <c r="C25" i="15"/>
  <c r="F25" i="15"/>
  <c r="G25" i="15"/>
  <c r="D25" i="15"/>
  <c r="C41" i="15"/>
  <c r="F41" i="15"/>
  <c r="G41" i="15"/>
  <c r="D41" i="15"/>
  <c r="F39" i="15"/>
  <c r="C39" i="15"/>
  <c r="D39" i="15"/>
  <c r="G39" i="15"/>
  <c r="C45" i="15"/>
  <c r="F45" i="15"/>
  <c r="G45" i="15"/>
  <c r="D45" i="15"/>
  <c r="F43" i="15"/>
  <c r="C43" i="15"/>
  <c r="G43" i="15"/>
  <c r="D43" i="15"/>
  <c r="F59" i="15"/>
  <c r="D59" i="15"/>
  <c r="C59" i="15"/>
  <c r="G59" i="15"/>
  <c r="F82" i="15"/>
  <c r="C82" i="15"/>
  <c r="G82" i="15"/>
  <c r="D82" i="15"/>
  <c r="F124" i="15"/>
  <c r="C124" i="15"/>
  <c r="D124" i="15"/>
  <c r="G124" i="15"/>
  <c r="D28" i="15"/>
  <c r="G28" i="15"/>
  <c r="C28" i="15"/>
  <c r="F28" i="15"/>
  <c r="D44" i="15"/>
  <c r="G44" i="15"/>
  <c r="C44" i="15"/>
  <c r="F44" i="15"/>
  <c r="D60" i="15"/>
  <c r="C60" i="15"/>
  <c r="G60" i="15"/>
  <c r="F60" i="15"/>
  <c r="C84" i="15"/>
  <c r="F84" i="15"/>
  <c r="G84" i="15"/>
  <c r="D84" i="15"/>
  <c r="F128" i="15"/>
  <c r="C128" i="15"/>
  <c r="D128" i="15"/>
  <c r="G128" i="15"/>
  <c r="C57" i="15"/>
  <c r="G57" i="15"/>
  <c r="F57" i="15"/>
  <c r="D57" i="15"/>
  <c r="F70" i="15"/>
  <c r="C70" i="15"/>
  <c r="D70" i="15"/>
  <c r="G70" i="15"/>
  <c r="F102" i="15"/>
  <c r="C102" i="15"/>
  <c r="D102" i="15"/>
  <c r="G102" i="15"/>
  <c r="F164" i="15"/>
  <c r="C164" i="15"/>
  <c r="D164" i="15"/>
  <c r="G164" i="15"/>
  <c r="G34" i="15"/>
  <c r="D34" i="15"/>
  <c r="F34" i="15"/>
  <c r="C34" i="15"/>
  <c r="G50" i="15"/>
  <c r="D50" i="15"/>
  <c r="F50" i="15"/>
  <c r="C50" i="15"/>
  <c r="G66" i="15"/>
  <c r="F66" i="15"/>
  <c r="D66" i="15"/>
  <c r="C66" i="15"/>
  <c r="C96" i="15"/>
  <c r="F96" i="15"/>
  <c r="G96" i="15"/>
  <c r="D96" i="15"/>
  <c r="F152" i="15"/>
  <c r="C152" i="15"/>
  <c r="D152" i="15"/>
  <c r="G152" i="15"/>
  <c r="D79" i="15"/>
  <c r="G79" i="15"/>
  <c r="F79" i="15"/>
  <c r="C79" i="15"/>
  <c r="D95" i="15"/>
  <c r="G95" i="15"/>
  <c r="F95" i="15"/>
  <c r="C95" i="15"/>
  <c r="C118" i="15"/>
  <c r="F118" i="15"/>
  <c r="G118" i="15"/>
  <c r="D118" i="15"/>
  <c r="C150" i="15"/>
  <c r="F150" i="15"/>
  <c r="G150" i="15"/>
  <c r="D150" i="15"/>
  <c r="G77" i="15"/>
  <c r="D77" i="15"/>
  <c r="F77" i="15"/>
  <c r="C77" i="15"/>
  <c r="G93" i="15"/>
  <c r="D93" i="15"/>
  <c r="F93" i="15"/>
  <c r="C93" i="15"/>
  <c r="C114" i="15"/>
  <c r="F114" i="15"/>
  <c r="G114" i="15"/>
  <c r="D114" i="15"/>
  <c r="C146" i="15"/>
  <c r="F146" i="15"/>
  <c r="G146" i="15"/>
  <c r="D146" i="15"/>
  <c r="D105" i="15"/>
  <c r="G105" i="15"/>
  <c r="C105" i="15"/>
  <c r="F105" i="15"/>
  <c r="D121" i="15"/>
  <c r="G121" i="15"/>
  <c r="C121" i="15"/>
  <c r="F121" i="15"/>
  <c r="D137" i="15"/>
  <c r="G137" i="15"/>
  <c r="C137" i="15"/>
  <c r="F137" i="15"/>
  <c r="D153" i="15"/>
  <c r="G153" i="15"/>
  <c r="C153" i="15"/>
  <c r="F153" i="15"/>
  <c r="D169" i="15"/>
  <c r="G169" i="15"/>
  <c r="C169" i="15"/>
  <c r="F169" i="15"/>
  <c r="G119" i="15"/>
  <c r="D119" i="15"/>
  <c r="F119" i="15"/>
  <c r="C119" i="15"/>
  <c r="G135" i="15"/>
  <c r="D135" i="15"/>
  <c r="F135" i="15"/>
  <c r="C135" i="15"/>
  <c r="G151" i="15"/>
  <c r="D151" i="15"/>
  <c r="F151" i="15"/>
  <c r="C151" i="15"/>
  <c r="G167" i="15"/>
  <c r="D167" i="15"/>
  <c r="F167" i="15"/>
  <c r="C167" i="15"/>
  <c r="C33" i="15"/>
  <c r="F33" i="15"/>
  <c r="G33" i="15"/>
  <c r="D33" i="15"/>
  <c r="F31" i="15"/>
  <c r="C31" i="15"/>
  <c r="D31" i="15"/>
  <c r="G31" i="15"/>
  <c r="C37" i="15"/>
  <c r="F37" i="15"/>
  <c r="G37" i="15"/>
  <c r="D37" i="15"/>
  <c r="F35" i="15"/>
  <c r="C35" i="15"/>
  <c r="G35" i="15"/>
  <c r="D35" i="15"/>
  <c r="F63" i="15"/>
  <c r="D63" i="15"/>
  <c r="C63" i="15"/>
  <c r="G63" i="15"/>
  <c r="F90" i="15"/>
  <c r="C90" i="15"/>
  <c r="G90" i="15"/>
  <c r="D90" i="15"/>
  <c r="F140" i="15"/>
  <c r="C140" i="15"/>
  <c r="D140" i="15"/>
  <c r="G140" i="15"/>
  <c r="D32" i="15"/>
  <c r="G32" i="15"/>
  <c r="F32" i="15"/>
  <c r="C32" i="15"/>
  <c r="D48" i="15"/>
  <c r="G48" i="15"/>
  <c r="F48" i="15"/>
  <c r="C48" i="15"/>
  <c r="D64" i="15"/>
  <c r="C64" i="15"/>
  <c r="G64" i="15"/>
  <c r="F64" i="15"/>
  <c r="C92" i="15"/>
  <c r="F92" i="15"/>
  <c r="G92" i="15"/>
  <c r="D92" i="15"/>
  <c r="F144" i="15"/>
  <c r="C144" i="15"/>
  <c r="D144" i="15"/>
  <c r="G144" i="15"/>
  <c r="C61" i="15"/>
  <c r="G61" i="15"/>
  <c r="F61" i="15"/>
  <c r="D61" i="15"/>
  <c r="F78" i="15"/>
  <c r="C78" i="15"/>
  <c r="D78" i="15"/>
  <c r="G78" i="15"/>
  <c r="F116" i="15"/>
  <c r="C116" i="15"/>
  <c r="D116" i="15"/>
  <c r="G116" i="15"/>
  <c r="G22" i="15"/>
  <c r="F22" i="15"/>
  <c r="B17" i="15" s="1"/>
  <c r="C22" i="15"/>
  <c r="G38" i="15"/>
  <c r="D38" i="15"/>
  <c r="F38" i="15"/>
  <c r="C38" i="15"/>
  <c r="G54" i="15"/>
  <c r="F54" i="15"/>
  <c r="D54" i="15"/>
  <c r="C54" i="15"/>
  <c r="C72" i="15"/>
  <c r="F72" i="15"/>
  <c r="G72" i="15"/>
  <c r="D72" i="15"/>
  <c r="F104" i="15"/>
  <c r="C104" i="15"/>
  <c r="D104" i="15"/>
  <c r="G104" i="15"/>
  <c r="F168" i="15"/>
  <c r="C168" i="15"/>
  <c r="D168" i="15"/>
  <c r="G168" i="15"/>
  <c r="D83" i="15"/>
  <c r="G83" i="15"/>
  <c r="C83" i="15"/>
  <c r="F83" i="15"/>
  <c r="D99" i="15"/>
  <c r="G99" i="15"/>
  <c r="C99" i="15"/>
  <c r="F99" i="15"/>
  <c r="C126" i="15"/>
  <c r="F126" i="15"/>
  <c r="G126" i="15"/>
  <c r="D126" i="15"/>
  <c r="C158" i="15"/>
  <c r="F158" i="15"/>
  <c r="G158" i="15"/>
  <c r="D158" i="15"/>
  <c r="G81" i="15"/>
  <c r="D81" i="15"/>
  <c r="F81" i="15"/>
  <c r="C81" i="15"/>
  <c r="G97" i="15"/>
  <c r="D97" i="15"/>
  <c r="F97" i="15"/>
  <c r="C97" i="15"/>
  <c r="C122" i="15"/>
  <c r="F122" i="15"/>
  <c r="G122" i="15"/>
  <c r="D122" i="15"/>
  <c r="C154" i="15"/>
  <c r="F154" i="15"/>
  <c r="G154" i="15"/>
  <c r="D154" i="15"/>
  <c r="D109" i="15"/>
  <c r="G109" i="15"/>
  <c r="C109" i="15"/>
  <c r="F109" i="15"/>
  <c r="D125" i="15"/>
  <c r="G125" i="15"/>
  <c r="C125" i="15"/>
  <c r="F125" i="15"/>
  <c r="D141" i="15"/>
  <c r="G141" i="15"/>
  <c r="C141" i="15"/>
  <c r="F141" i="15"/>
  <c r="D157" i="15"/>
  <c r="G157" i="15"/>
  <c r="C157" i="15"/>
  <c r="F157" i="15"/>
  <c r="G107" i="15"/>
  <c r="D107" i="15"/>
  <c r="F107" i="15"/>
  <c r="C107" i="15"/>
  <c r="G123" i="15"/>
  <c r="D123" i="15"/>
  <c r="F123" i="15"/>
  <c r="C123" i="15"/>
  <c r="G139" i="15"/>
  <c r="D139" i="15"/>
  <c r="F139" i="15"/>
  <c r="C139" i="15"/>
  <c r="G155" i="15"/>
  <c r="D155" i="15"/>
  <c r="F155" i="15"/>
  <c r="C155" i="15"/>
  <c r="A23" i="3"/>
  <c r="B16" i="15" l="1"/>
  <c r="E16" i="15" s="1"/>
  <c r="B15" i="15"/>
  <c r="B18" i="15"/>
  <c r="E18" i="15" s="1"/>
  <c r="B14" i="15"/>
  <c r="B8" i="10"/>
  <c r="D8" i="10" s="1"/>
  <c r="B2" i="10"/>
  <c r="B37" i="10" s="1"/>
  <c r="B3" i="10"/>
  <c r="B3" i="9"/>
  <c r="B1" i="10"/>
  <c r="B1" i="9"/>
  <c r="B11" i="10"/>
  <c r="D11" i="10" s="1"/>
  <c r="B10" i="10"/>
  <c r="D10" i="10" s="1"/>
  <c r="B9" i="10"/>
  <c r="D9" i="10" s="1"/>
  <c r="B7" i="10"/>
  <c r="B2" i="9"/>
  <c r="B26" i="9" s="1"/>
  <c r="B11" i="9"/>
  <c r="D11" i="9" s="1"/>
  <c r="B10" i="9"/>
  <c r="D10" i="9" s="1"/>
  <c r="B9" i="9"/>
  <c r="D9" i="9" s="1"/>
  <c r="B8" i="9"/>
  <c r="D8" i="9" s="1"/>
  <c r="B7" i="9"/>
  <c r="B2" i="8"/>
  <c r="B3" i="8"/>
  <c r="B11" i="8"/>
  <c r="D11" i="8" s="1"/>
  <c r="B10" i="8"/>
  <c r="D10" i="8" s="1"/>
  <c r="B9" i="8"/>
  <c r="D9" i="8" s="1"/>
  <c r="B8" i="8"/>
  <c r="D8" i="8" s="1"/>
  <c r="B7" i="8"/>
  <c r="B1" i="8"/>
  <c r="B148" i="6"/>
  <c r="E148" i="6" s="1"/>
  <c r="B147" i="6"/>
  <c r="E147" i="6" s="1"/>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13" i="6"/>
  <c r="D13" i="6" s="1"/>
  <c r="B12" i="6"/>
  <c r="D12" i="6" s="1"/>
  <c r="B11" i="6"/>
  <c r="D11" i="6" s="1"/>
  <c r="B10" i="6"/>
  <c r="D10" i="6" s="1"/>
  <c r="B9" i="6"/>
  <c r="D9" i="6" s="1"/>
  <c r="B3" i="6"/>
  <c r="B1" i="6"/>
  <c r="B148" i="5"/>
  <c r="B147" i="5"/>
  <c r="B146" i="5"/>
  <c r="B145" i="5"/>
  <c r="B144" i="5"/>
  <c r="B143" i="5"/>
  <c r="B142" i="5"/>
  <c r="B141" i="5"/>
  <c r="B140" i="5"/>
  <c r="B139" i="5"/>
  <c r="B138" i="5"/>
  <c r="B137" i="5"/>
  <c r="B136" i="5"/>
  <c r="B135" i="5"/>
  <c r="B134" i="5"/>
  <c r="B133" i="5"/>
  <c r="B132" i="5"/>
  <c r="B131" i="5"/>
  <c r="B130" i="5"/>
  <c r="B129" i="5"/>
  <c r="B128" i="5"/>
  <c r="B127" i="5"/>
  <c r="B126" i="5"/>
  <c r="B125" i="5"/>
  <c r="B124" i="5"/>
  <c r="B123" i="5"/>
  <c r="B122" i="5"/>
  <c r="B121" i="5"/>
  <c r="B120" i="5"/>
  <c r="B119" i="5"/>
  <c r="B118" i="5"/>
  <c r="B117" i="5"/>
  <c r="B116" i="5"/>
  <c r="B115" i="5"/>
  <c r="B114" i="5"/>
  <c r="B113" i="5"/>
  <c r="B112" i="5"/>
  <c r="B111" i="5"/>
  <c r="B110" i="5"/>
  <c r="B109" i="5"/>
  <c r="B108" i="5"/>
  <c r="B107" i="5"/>
  <c r="B106" i="5"/>
  <c r="B105" i="5"/>
  <c r="B104" i="5"/>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13" i="5"/>
  <c r="D13" i="5" s="1"/>
  <c r="B12" i="5"/>
  <c r="D12" i="5" s="1"/>
  <c r="B11" i="5"/>
  <c r="D11" i="5" s="1"/>
  <c r="B10" i="5"/>
  <c r="D10" i="5" s="1"/>
  <c r="B9" i="5"/>
  <c r="B3" i="5"/>
  <c r="B1" i="5"/>
  <c r="B4" i="6"/>
  <c r="B4" i="4"/>
  <c r="B4" i="5"/>
  <c r="B13" i="4"/>
  <c r="D13" i="4" s="1"/>
  <c r="B12" i="4"/>
  <c r="D12" i="4" s="1"/>
  <c r="B11" i="4"/>
  <c r="D11" i="4" s="1"/>
  <c r="B10" i="4"/>
  <c r="D10" i="4" s="1"/>
  <c r="B9" i="4"/>
  <c r="B3" i="4"/>
  <c r="B1" i="4"/>
  <c r="B148" i="4"/>
  <c r="B147" i="4"/>
  <c r="B146" i="4"/>
  <c r="B145" i="4"/>
  <c r="B144" i="4"/>
  <c r="B143" i="4"/>
  <c r="B142" i="4"/>
  <c r="B141" i="4"/>
  <c r="B140" i="4"/>
  <c r="B139" i="4"/>
  <c r="B138" i="4"/>
  <c r="B137" i="4"/>
  <c r="B136" i="4"/>
  <c r="B135" i="4"/>
  <c r="B134" i="4"/>
  <c r="B133" i="4"/>
  <c r="B132" i="4"/>
  <c r="B131" i="4"/>
  <c r="B130" i="4"/>
  <c r="B129" i="4"/>
  <c r="B128" i="4"/>
  <c r="B127" i="4"/>
  <c r="B126" i="4"/>
  <c r="B125" i="4"/>
  <c r="B124" i="4"/>
  <c r="B123" i="4"/>
  <c r="B122" i="4"/>
  <c r="B121" i="4"/>
  <c r="B120" i="4"/>
  <c r="B119" i="4"/>
  <c r="B118" i="4"/>
  <c r="B117" i="4"/>
  <c r="B116" i="4"/>
  <c r="B115" i="4"/>
  <c r="B114" i="4"/>
  <c r="B113" i="4"/>
  <c r="B112" i="4"/>
  <c r="B111" i="4"/>
  <c r="B110" i="4"/>
  <c r="B109" i="4"/>
  <c r="B108" i="4"/>
  <c r="B107" i="4"/>
  <c r="B106" i="4"/>
  <c r="B105" i="4"/>
  <c r="B104" i="4"/>
  <c r="B103" i="4"/>
  <c r="B102" i="4"/>
  <c r="B101" i="4"/>
  <c r="B100" i="4"/>
  <c r="B99" i="4"/>
  <c r="B98" i="4"/>
  <c r="B97" i="4"/>
  <c r="B96" i="4"/>
  <c r="B95" i="4"/>
  <c r="B94" i="4"/>
  <c r="B93" i="4"/>
  <c r="B92" i="4"/>
  <c r="B91" i="4"/>
  <c r="B90" i="4"/>
  <c r="B89" i="4"/>
  <c r="B88" i="4"/>
  <c r="B87" i="4"/>
  <c r="B86" i="4"/>
  <c r="B85" i="4"/>
  <c r="B84" i="4"/>
  <c r="B83" i="4"/>
  <c r="B82" i="4"/>
  <c r="B81" i="4"/>
  <c r="B80" i="4"/>
  <c r="E80" i="4" s="1"/>
  <c r="B79" i="4"/>
  <c r="B78" i="4"/>
  <c r="B77" i="4"/>
  <c r="B76" i="4"/>
  <c r="B75" i="4"/>
  <c r="B74" i="4"/>
  <c r="B73" i="4"/>
  <c r="B72" i="4"/>
  <c r="B71" i="4"/>
  <c r="B70" i="4"/>
  <c r="B69" i="4"/>
  <c r="B68" i="4"/>
  <c r="B67" i="4"/>
  <c r="B66" i="4"/>
  <c r="B65" i="4"/>
  <c r="B64" i="4"/>
  <c r="B63" i="4"/>
  <c r="B62" i="4"/>
  <c r="B61"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E146" i="6" l="1"/>
  <c r="B22" i="8"/>
  <c r="B418" i="8"/>
  <c r="B414" i="8"/>
  <c r="B410" i="8"/>
  <c r="B406" i="8"/>
  <c r="B402" i="8"/>
  <c r="B398" i="8"/>
  <c r="B394" i="8"/>
  <c r="B390" i="8"/>
  <c r="B386" i="8"/>
  <c r="B382" i="8"/>
  <c r="B378" i="8"/>
  <c r="B374" i="8"/>
  <c r="B370" i="8"/>
  <c r="B366" i="8"/>
  <c r="B362" i="8"/>
  <c r="B358" i="8"/>
  <c r="B354" i="8"/>
  <c r="B350" i="8"/>
  <c r="B346" i="8"/>
  <c r="B342" i="8"/>
  <c r="B338" i="8"/>
  <c r="B334" i="8"/>
  <c r="B330" i="8"/>
  <c r="B326" i="8"/>
  <c r="B322" i="8"/>
  <c r="B318" i="8"/>
  <c r="B314" i="8"/>
  <c r="B310" i="8"/>
  <c r="B306" i="8"/>
  <c r="B302" i="8"/>
  <c r="B298" i="8"/>
  <c r="B294" i="8"/>
  <c r="B290" i="8"/>
  <c r="B286" i="8"/>
  <c r="B282" i="8"/>
  <c r="B278" i="8"/>
  <c r="B274" i="8"/>
  <c r="B270" i="8"/>
  <c r="B266" i="8"/>
  <c r="B262" i="8"/>
  <c r="B258" i="8"/>
  <c r="B254" i="8"/>
  <c r="B250" i="8"/>
  <c r="B246" i="8"/>
  <c r="B242" i="8"/>
  <c r="B238" i="8"/>
  <c r="B234" i="8"/>
  <c r="B230" i="8"/>
  <c r="B226" i="8"/>
  <c r="B222" i="8"/>
  <c r="B219" i="8"/>
  <c r="B215" i="8"/>
  <c r="B211" i="8"/>
  <c r="B207" i="8"/>
  <c r="B203" i="8"/>
  <c r="B199" i="8"/>
  <c r="B195" i="8"/>
  <c r="B191" i="8"/>
  <c r="B187" i="8"/>
  <c r="B184" i="8"/>
  <c r="B180" i="8"/>
  <c r="B176" i="8"/>
  <c r="B172" i="8"/>
  <c r="B417" i="8"/>
  <c r="B413" i="8"/>
  <c r="B409" i="8"/>
  <c r="B405" i="8"/>
  <c r="B401" i="8"/>
  <c r="B397" i="8"/>
  <c r="B393" i="8"/>
  <c r="B389" i="8"/>
  <c r="B385" i="8"/>
  <c r="B381" i="8"/>
  <c r="B377" i="8"/>
  <c r="B373" i="8"/>
  <c r="B369" i="8"/>
  <c r="B365" i="8"/>
  <c r="B361" i="8"/>
  <c r="B357" i="8"/>
  <c r="B353" i="8"/>
  <c r="B349" i="8"/>
  <c r="B345" i="8"/>
  <c r="B341" i="8"/>
  <c r="B337" i="8"/>
  <c r="B333" i="8"/>
  <c r="B329" i="8"/>
  <c r="B325" i="8"/>
  <c r="B321" i="8"/>
  <c r="B317" i="8"/>
  <c r="B313" i="8"/>
  <c r="B309" i="8"/>
  <c r="B305" i="8"/>
  <c r="B301" i="8"/>
  <c r="B297" i="8"/>
  <c r="B293" i="8"/>
  <c r="B289" i="8"/>
  <c r="B285" i="8"/>
  <c r="B281" i="8"/>
  <c r="B277" i="8"/>
  <c r="B273" i="8"/>
  <c r="B269" i="8"/>
  <c r="B265" i="8"/>
  <c r="B261" i="8"/>
  <c r="B257" i="8"/>
  <c r="B253" i="8"/>
  <c r="B249" i="8"/>
  <c r="B245" i="8"/>
  <c r="B241" i="8"/>
  <c r="B237" i="8"/>
  <c r="B233" i="8"/>
  <c r="B229" i="8"/>
  <c r="B225" i="8"/>
  <c r="B221" i="8"/>
  <c r="B218" i="8"/>
  <c r="B214" i="8"/>
  <c r="B210" i="8"/>
  <c r="B206" i="8"/>
  <c r="B202" i="8"/>
  <c r="B198" i="8"/>
  <c r="B194" i="8"/>
  <c r="B190" i="8"/>
  <c r="B183" i="8"/>
  <c r="B179" i="8"/>
  <c r="B175" i="8"/>
  <c r="B416" i="8"/>
  <c r="B412" i="8"/>
  <c r="B408" i="8"/>
  <c r="B404" i="8"/>
  <c r="B400" i="8"/>
  <c r="B396" i="8"/>
  <c r="B392" i="8"/>
  <c r="B388" i="8"/>
  <c r="B384" i="8"/>
  <c r="B380" i="8"/>
  <c r="B376" i="8"/>
  <c r="B372" i="8"/>
  <c r="B368" i="8"/>
  <c r="B364" i="8"/>
  <c r="B360" i="8"/>
  <c r="B356" i="8"/>
  <c r="B352" i="8"/>
  <c r="B348" i="8"/>
  <c r="B344" i="8"/>
  <c r="B340" i="8"/>
  <c r="B336" i="8"/>
  <c r="B332" i="8"/>
  <c r="B328" i="8"/>
  <c r="B324" i="8"/>
  <c r="B320" i="8"/>
  <c r="B316" i="8"/>
  <c r="B312" i="8"/>
  <c r="B308" i="8"/>
  <c r="B304" i="8"/>
  <c r="B300" i="8"/>
  <c r="B296" i="8"/>
  <c r="B292" i="8"/>
  <c r="B288" i="8"/>
  <c r="B284" i="8"/>
  <c r="B280" i="8"/>
  <c r="B276" i="8"/>
  <c r="B272" i="8"/>
  <c r="B268" i="8"/>
  <c r="B264" i="8"/>
  <c r="B260" i="8"/>
  <c r="B256" i="8"/>
  <c r="B252" i="8"/>
  <c r="B248" i="8"/>
  <c r="B244" i="8"/>
  <c r="B240" i="8"/>
  <c r="B236" i="8"/>
  <c r="B232" i="8"/>
  <c r="B228" i="8"/>
  <c r="B224" i="8"/>
  <c r="B217" i="8"/>
  <c r="B213" i="8"/>
  <c r="B209" i="8"/>
  <c r="B205" i="8"/>
  <c r="B201" i="8"/>
  <c r="B197" i="8"/>
  <c r="B193" i="8"/>
  <c r="B189" i="8"/>
  <c r="B186" i="8"/>
  <c r="B182" i="8"/>
  <c r="B178" i="8"/>
  <c r="B174" i="8"/>
  <c r="B407" i="8"/>
  <c r="B391" i="8"/>
  <c r="B375" i="8"/>
  <c r="B359" i="8"/>
  <c r="B343" i="8"/>
  <c r="B327" i="8"/>
  <c r="B311" i="8"/>
  <c r="B295" i="8"/>
  <c r="B279" i="8"/>
  <c r="B263" i="8"/>
  <c r="B247" i="8"/>
  <c r="B231" i="8"/>
  <c r="B216" i="8"/>
  <c r="B200" i="8"/>
  <c r="B185" i="8"/>
  <c r="B419" i="8"/>
  <c r="B403" i="8"/>
  <c r="B387" i="8"/>
  <c r="B371" i="8"/>
  <c r="B355" i="8"/>
  <c r="B339" i="8"/>
  <c r="B323" i="8"/>
  <c r="B307" i="8"/>
  <c r="B291" i="8"/>
  <c r="B275" i="8"/>
  <c r="B259" i="8"/>
  <c r="B243" i="8"/>
  <c r="B227" i="8"/>
  <c r="B212" i="8"/>
  <c r="B196" i="8"/>
  <c r="B181" i="8"/>
  <c r="B415" i="8"/>
  <c r="B399" i="8"/>
  <c r="B383" i="8"/>
  <c r="B367" i="8"/>
  <c r="B351" i="8"/>
  <c r="B335" i="8"/>
  <c r="B319" i="8"/>
  <c r="B303" i="8"/>
  <c r="B287" i="8"/>
  <c r="B271" i="8"/>
  <c r="B255" i="8"/>
  <c r="B239" i="8"/>
  <c r="B223" i="8"/>
  <c r="B208" i="8"/>
  <c r="B192" i="8"/>
  <c r="B177" i="8"/>
  <c r="B411" i="8"/>
  <c r="B395" i="8"/>
  <c r="B379" i="8"/>
  <c r="B363" i="8"/>
  <c r="B347" i="8"/>
  <c r="B331" i="8"/>
  <c r="B315" i="8"/>
  <c r="B299" i="8"/>
  <c r="B283" i="8"/>
  <c r="B267" i="8"/>
  <c r="B251" i="8"/>
  <c r="B235" i="8"/>
  <c r="B220" i="8"/>
  <c r="B204" i="8"/>
  <c r="B188" i="8"/>
  <c r="B173" i="8"/>
  <c r="E15" i="15"/>
  <c r="E17" i="15"/>
  <c r="D9" i="4"/>
  <c r="D7" i="8"/>
  <c r="D9" i="5"/>
  <c r="D7" i="10"/>
  <c r="D7" i="9"/>
  <c r="E14" i="15"/>
  <c r="E45" i="4"/>
  <c r="E63" i="5"/>
  <c r="E87" i="5"/>
  <c r="E119" i="5"/>
  <c r="E99" i="6"/>
  <c r="E115" i="6"/>
  <c r="E123" i="6"/>
  <c r="E131" i="6"/>
  <c r="E133" i="4"/>
  <c r="E71" i="5"/>
  <c r="E79" i="5"/>
  <c r="E95" i="5"/>
  <c r="E111" i="5"/>
  <c r="E91" i="6"/>
  <c r="E107" i="6"/>
  <c r="E139" i="6"/>
  <c r="E94" i="4"/>
  <c r="E102" i="4"/>
  <c r="E110" i="4"/>
  <c r="E118" i="4"/>
  <c r="E126" i="4"/>
  <c r="E76" i="6"/>
  <c r="E84" i="6"/>
  <c r="E87" i="4"/>
  <c r="E95" i="4"/>
  <c r="E103" i="4"/>
  <c r="D137" i="4"/>
  <c r="E59" i="5"/>
  <c r="E75" i="5"/>
  <c r="E83" i="5"/>
  <c r="E99" i="5"/>
  <c r="E115" i="5"/>
  <c r="E95" i="6"/>
  <c r="E103" i="6"/>
  <c r="E111" i="6"/>
  <c r="E119" i="6"/>
  <c r="E127" i="6"/>
  <c r="E135" i="6"/>
  <c r="E129" i="4"/>
  <c r="E67" i="5"/>
  <c r="D66" i="4"/>
  <c r="C90" i="4"/>
  <c r="E41" i="4"/>
  <c r="E49" i="4"/>
  <c r="F146" i="6"/>
  <c r="E67" i="4"/>
  <c r="E98" i="4"/>
  <c r="E114" i="4"/>
  <c r="D130" i="4"/>
  <c r="E146" i="4"/>
  <c r="E72" i="6"/>
  <c r="E80" i="6"/>
  <c r="E88" i="6"/>
  <c r="E52" i="4"/>
  <c r="E84" i="4"/>
  <c r="E91" i="4"/>
  <c r="E99" i="4"/>
  <c r="C107" i="4"/>
  <c r="D115" i="4"/>
  <c r="E147" i="4"/>
  <c r="E27" i="4"/>
  <c r="E31" i="4"/>
  <c r="E35" i="4"/>
  <c r="E59" i="4"/>
  <c r="E63" i="4"/>
  <c r="E70" i="4"/>
  <c r="E74" i="4"/>
  <c r="E136" i="4"/>
  <c r="E140" i="4"/>
  <c r="E130" i="5"/>
  <c r="E134" i="5"/>
  <c r="E138" i="5"/>
  <c r="E142" i="5"/>
  <c r="E146" i="5"/>
  <c r="E28" i="6"/>
  <c r="E32" i="6"/>
  <c r="E36" i="6"/>
  <c r="E40" i="6"/>
  <c r="E44" i="6"/>
  <c r="E26" i="4"/>
  <c r="E30" i="4"/>
  <c r="E34" i="4"/>
  <c r="E38" i="4"/>
  <c r="E42" i="4"/>
  <c r="E46" i="4"/>
  <c r="E77" i="4"/>
  <c r="E89" i="4"/>
  <c r="E119" i="4"/>
  <c r="D123" i="4"/>
  <c r="E139" i="4"/>
  <c r="E143" i="4"/>
  <c r="E25" i="6"/>
  <c r="E29" i="6"/>
  <c r="E33" i="6"/>
  <c r="E37" i="6"/>
  <c r="E41" i="6"/>
  <c r="E45" i="6"/>
  <c r="E49" i="6"/>
  <c r="E53" i="6"/>
  <c r="E57" i="6"/>
  <c r="E61" i="6"/>
  <c r="E65" i="6"/>
  <c r="E28" i="5"/>
  <c r="E32" i="5"/>
  <c r="E36" i="5"/>
  <c r="E44" i="5"/>
  <c r="E48" i="5"/>
  <c r="E52" i="5"/>
  <c r="E56" i="5"/>
  <c r="E60" i="5"/>
  <c r="E64" i="5"/>
  <c r="E68" i="5"/>
  <c r="E72" i="5"/>
  <c r="E76" i="5"/>
  <c r="E80" i="5"/>
  <c r="E84" i="5"/>
  <c r="E88" i="5"/>
  <c r="E92" i="5"/>
  <c r="E29" i="5"/>
  <c r="E37" i="5"/>
  <c r="E41" i="5"/>
  <c r="E45" i="5"/>
  <c r="E53" i="5"/>
  <c r="D57" i="5"/>
  <c r="E61" i="5"/>
  <c r="E65" i="5"/>
  <c r="E69" i="5"/>
  <c r="E73" i="5"/>
  <c r="E77" i="5"/>
  <c r="E81" i="5"/>
  <c r="E85" i="5"/>
  <c r="E101" i="5"/>
  <c r="E105" i="5"/>
  <c r="E109" i="5"/>
  <c r="E113" i="5"/>
  <c r="E117" i="5"/>
  <c r="E121" i="5"/>
  <c r="E125" i="5"/>
  <c r="F128" i="5"/>
  <c r="E140" i="5"/>
  <c r="E144" i="5"/>
  <c r="E25" i="5"/>
  <c r="E33" i="5"/>
  <c r="E26" i="5"/>
  <c r="E30" i="5"/>
  <c r="E34" i="5"/>
  <c r="E38" i="5"/>
  <c r="E42" i="5"/>
  <c r="E46" i="5"/>
  <c r="E50" i="5"/>
  <c r="E54" i="5"/>
  <c r="E90" i="5"/>
  <c r="E94" i="5"/>
  <c r="E98" i="5"/>
  <c r="E102" i="5"/>
  <c r="E106" i="5"/>
  <c r="E110" i="5"/>
  <c r="E114" i="5"/>
  <c r="E118" i="5"/>
  <c r="E122" i="5"/>
  <c r="E129" i="5"/>
  <c r="E133" i="5"/>
  <c r="E137" i="5"/>
  <c r="E145" i="5"/>
  <c r="D106" i="4"/>
  <c r="E106" i="4"/>
  <c r="D113" i="4"/>
  <c r="E113" i="4"/>
  <c r="D122" i="4"/>
  <c r="E122" i="4"/>
  <c r="E24" i="5"/>
  <c r="D24" i="5"/>
  <c r="F40" i="5"/>
  <c r="E40" i="5"/>
  <c r="D131" i="5"/>
  <c r="E132" i="5"/>
  <c r="D135" i="5"/>
  <c r="E136" i="5"/>
  <c r="G148" i="5"/>
  <c r="E148" i="5"/>
  <c r="D24" i="6"/>
  <c r="E24" i="6"/>
  <c r="E48" i="6"/>
  <c r="E52" i="6"/>
  <c r="E56" i="6"/>
  <c r="E60" i="6"/>
  <c r="E64" i="6"/>
  <c r="E68" i="6"/>
  <c r="E71" i="6"/>
  <c r="E75" i="6"/>
  <c r="E79" i="6"/>
  <c r="E83" i="6"/>
  <c r="E87" i="6"/>
  <c r="E90" i="6"/>
  <c r="E94" i="6"/>
  <c r="E98" i="6"/>
  <c r="E102" i="6"/>
  <c r="E106" i="6"/>
  <c r="E110" i="6"/>
  <c r="E114" i="6"/>
  <c r="E118" i="6"/>
  <c r="E122" i="6"/>
  <c r="E126" i="6"/>
  <c r="E130" i="6"/>
  <c r="E134" i="6"/>
  <c r="E138" i="6"/>
  <c r="E142" i="6"/>
  <c r="D56" i="4"/>
  <c r="E56" i="4"/>
  <c r="E92" i="4"/>
  <c r="E96" i="4"/>
  <c r="E100" i="4"/>
  <c r="E104" i="4"/>
  <c r="E111" i="4"/>
  <c r="E115" i="4"/>
  <c r="E117" i="4"/>
  <c r="E120" i="4"/>
  <c r="E127" i="4"/>
  <c r="E134" i="4"/>
  <c r="E141" i="4"/>
  <c r="E145" i="4"/>
  <c r="G148" i="4"/>
  <c r="E148" i="4"/>
  <c r="E89" i="5"/>
  <c r="D96" i="5"/>
  <c r="E96" i="5"/>
  <c r="D99" i="5"/>
  <c r="D103" i="5"/>
  <c r="E103" i="5"/>
  <c r="D107" i="5"/>
  <c r="E107" i="5"/>
  <c r="D123" i="5"/>
  <c r="E123" i="5"/>
  <c r="D127" i="5"/>
  <c r="E127" i="5"/>
  <c r="E26" i="6"/>
  <c r="E30" i="6"/>
  <c r="E34" i="6"/>
  <c r="E38" i="6"/>
  <c r="E42" i="6"/>
  <c r="E46" i="6"/>
  <c r="E50" i="6"/>
  <c r="E54" i="6"/>
  <c r="E58" i="6"/>
  <c r="E62" i="6"/>
  <c r="E66" i="6"/>
  <c r="E70" i="6"/>
  <c r="E73" i="6"/>
  <c r="E77" i="6"/>
  <c r="E81" i="6"/>
  <c r="E85" i="6"/>
  <c r="E89" i="6"/>
  <c r="E92" i="6"/>
  <c r="E96" i="6"/>
  <c r="E100" i="6"/>
  <c r="E104" i="6"/>
  <c r="E108" i="6"/>
  <c r="E112" i="6"/>
  <c r="E116" i="6"/>
  <c r="E120" i="6"/>
  <c r="E124" i="6"/>
  <c r="E128" i="6"/>
  <c r="E132" i="6"/>
  <c r="E136" i="6"/>
  <c r="E140" i="6"/>
  <c r="E144" i="6"/>
  <c r="D73" i="4"/>
  <c r="E73" i="4"/>
  <c r="D107" i="4"/>
  <c r="E109" i="4"/>
  <c r="C125" i="4"/>
  <c r="E125" i="4"/>
  <c r="D132" i="4"/>
  <c r="E132" i="4"/>
  <c r="E39" i="4"/>
  <c r="E50" i="4"/>
  <c r="G52" i="4"/>
  <c r="E53" i="4"/>
  <c r="C56" i="4"/>
  <c r="G60" i="4"/>
  <c r="E60" i="4"/>
  <c r="C64" i="4"/>
  <c r="E64" i="4"/>
  <c r="D70" i="4"/>
  <c r="E78" i="4"/>
  <c r="D81" i="4"/>
  <c r="E81" i="4"/>
  <c r="E85" i="4"/>
  <c r="D88" i="4"/>
  <c r="E88" i="4"/>
  <c r="E107" i="4"/>
  <c r="E116" i="4"/>
  <c r="C123" i="4"/>
  <c r="E123" i="4"/>
  <c r="E130" i="4"/>
  <c r="E137" i="4"/>
  <c r="E144" i="4"/>
  <c r="C49" i="5"/>
  <c r="E49" i="5"/>
  <c r="C57" i="5"/>
  <c r="E57" i="5"/>
  <c r="D91" i="5"/>
  <c r="E91" i="5"/>
  <c r="F124" i="5"/>
  <c r="E126" i="5"/>
  <c r="D141" i="5"/>
  <c r="E141" i="5"/>
  <c r="D69" i="6"/>
  <c r="E69" i="6"/>
  <c r="G143" i="6"/>
  <c r="E143" i="6"/>
  <c r="E24" i="4"/>
  <c r="D24" i="4"/>
  <c r="E28" i="4"/>
  <c r="E32" i="4"/>
  <c r="E36" i="4"/>
  <c r="D40" i="4"/>
  <c r="E40" i="4"/>
  <c r="E43" i="4"/>
  <c r="E47" i="4"/>
  <c r="D50" i="4"/>
  <c r="E54" i="4"/>
  <c r="E57" i="4"/>
  <c r="E61" i="4"/>
  <c r="D64" i="4"/>
  <c r="E65" i="4"/>
  <c r="G68" i="4"/>
  <c r="E68" i="4"/>
  <c r="E71" i="4"/>
  <c r="E75" i="4"/>
  <c r="D78" i="4"/>
  <c r="E82" i="4"/>
  <c r="E86" i="4"/>
  <c r="E25" i="4"/>
  <c r="D29" i="4"/>
  <c r="E29" i="4"/>
  <c r="D33" i="4"/>
  <c r="E33" i="4"/>
  <c r="E37" i="4"/>
  <c r="C40" i="4"/>
  <c r="F43" i="4"/>
  <c r="E44" i="4"/>
  <c r="E48" i="4"/>
  <c r="E51" i="4"/>
  <c r="E55" i="4"/>
  <c r="E58" i="4"/>
  <c r="E62" i="4"/>
  <c r="E66" i="4"/>
  <c r="E69" i="4"/>
  <c r="E72" i="4"/>
  <c r="E76" i="4"/>
  <c r="E79" i="4"/>
  <c r="E83" i="4"/>
  <c r="D86" i="4"/>
  <c r="E90" i="4"/>
  <c r="E93" i="4"/>
  <c r="E97" i="4"/>
  <c r="E101" i="4"/>
  <c r="E105" i="4"/>
  <c r="D108" i="4"/>
  <c r="E108" i="4"/>
  <c r="E112" i="4"/>
  <c r="C115" i="4"/>
  <c r="C117" i="4"/>
  <c r="E121" i="4"/>
  <c r="E124" i="4"/>
  <c r="E128" i="4"/>
  <c r="E131" i="4"/>
  <c r="E135" i="4"/>
  <c r="E138" i="4"/>
  <c r="E142" i="4"/>
  <c r="D145" i="4"/>
  <c r="E27" i="5"/>
  <c r="E31" i="5"/>
  <c r="E35" i="5"/>
  <c r="E39" i="5"/>
  <c r="E43" i="5"/>
  <c r="E47" i="5"/>
  <c r="E51" i="5"/>
  <c r="E55" i="5"/>
  <c r="F58" i="5"/>
  <c r="E58" i="5"/>
  <c r="E62" i="5"/>
  <c r="E66" i="5"/>
  <c r="E70" i="5"/>
  <c r="E74" i="5"/>
  <c r="E78" i="5"/>
  <c r="E82" i="5"/>
  <c r="E86" i="5"/>
  <c r="C89" i="5"/>
  <c r="E93" i="5"/>
  <c r="E97" i="5"/>
  <c r="E100" i="5"/>
  <c r="E104" i="5"/>
  <c r="E108" i="5"/>
  <c r="E112" i="5"/>
  <c r="E116" i="5"/>
  <c r="E120" i="5"/>
  <c r="E124" i="5"/>
  <c r="E128" i="5"/>
  <c r="E131" i="5"/>
  <c r="E135" i="5"/>
  <c r="E139" i="5"/>
  <c r="D143" i="5"/>
  <c r="E143" i="5"/>
  <c r="E147" i="5"/>
  <c r="E27" i="6"/>
  <c r="E31" i="6"/>
  <c r="E35" i="6"/>
  <c r="D39" i="6"/>
  <c r="E39" i="6"/>
  <c r="E43" i="6"/>
  <c r="E47" i="6"/>
  <c r="E51" i="6"/>
  <c r="E55" i="6"/>
  <c r="E59" i="6"/>
  <c r="E63" i="6"/>
  <c r="E67" i="6"/>
  <c r="D70" i="6"/>
  <c r="D74" i="6"/>
  <c r="E74" i="6"/>
  <c r="E78" i="6"/>
  <c r="E82" i="6"/>
  <c r="E86" i="6"/>
  <c r="C89" i="6"/>
  <c r="E93" i="6"/>
  <c r="E97" i="6"/>
  <c r="D100" i="6"/>
  <c r="E101" i="6"/>
  <c r="E105" i="6"/>
  <c r="E109" i="6"/>
  <c r="E113" i="6"/>
  <c r="E117" i="6"/>
  <c r="E121" i="6"/>
  <c r="E125" i="6"/>
  <c r="E129" i="6"/>
  <c r="E133" i="6"/>
  <c r="E137" i="6"/>
  <c r="E141" i="6"/>
  <c r="E145" i="6"/>
  <c r="B23" i="8"/>
  <c r="B27" i="8"/>
  <c r="B31" i="8"/>
  <c r="B35" i="8"/>
  <c r="B39" i="8"/>
  <c r="B43" i="8"/>
  <c r="B47" i="8"/>
  <c r="B51" i="8"/>
  <c r="B55" i="8"/>
  <c r="B59" i="8"/>
  <c r="B63" i="8"/>
  <c r="B67" i="8"/>
  <c r="B71" i="8"/>
  <c r="B75" i="8"/>
  <c r="B79" i="8"/>
  <c r="B83" i="8"/>
  <c r="B87" i="8"/>
  <c r="B91" i="8"/>
  <c r="B95" i="8"/>
  <c r="B99" i="8"/>
  <c r="B103" i="8"/>
  <c r="B107" i="8"/>
  <c r="B111" i="8"/>
  <c r="B115" i="8"/>
  <c r="B119" i="8"/>
  <c r="B123" i="8"/>
  <c r="B127" i="8"/>
  <c r="B131" i="8"/>
  <c r="B135" i="8"/>
  <c r="B139" i="8"/>
  <c r="B143" i="8"/>
  <c r="B147" i="8"/>
  <c r="B151" i="8"/>
  <c r="B155" i="8"/>
  <c r="B159" i="8"/>
  <c r="B163" i="8"/>
  <c r="B167" i="8"/>
  <c r="B171" i="8"/>
  <c r="B33" i="8"/>
  <c r="B61" i="8"/>
  <c r="B77" i="8"/>
  <c r="B93" i="8"/>
  <c r="B105" i="8"/>
  <c r="B117" i="8"/>
  <c r="B129" i="8"/>
  <c r="B141" i="8"/>
  <c r="B153" i="8"/>
  <c r="B157" i="8"/>
  <c r="B169" i="8"/>
  <c r="B24" i="8"/>
  <c r="B28" i="8"/>
  <c r="B32" i="8"/>
  <c r="B36" i="8"/>
  <c r="B40" i="8"/>
  <c r="B44" i="8"/>
  <c r="B48" i="8"/>
  <c r="B52" i="8"/>
  <c r="B56" i="8"/>
  <c r="B60" i="8"/>
  <c r="B64" i="8"/>
  <c r="B68" i="8"/>
  <c r="B72" i="8"/>
  <c r="B76" i="8"/>
  <c r="B80" i="8"/>
  <c r="B84" i="8"/>
  <c r="B88" i="8"/>
  <c r="B92" i="8"/>
  <c r="B96" i="8"/>
  <c r="B100" i="8"/>
  <c r="B104" i="8"/>
  <c r="B108" i="8"/>
  <c r="B112" i="8"/>
  <c r="B116" i="8"/>
  <c r="B120" i="8"/>
  <c r="B124" i="8"/>
  <c r="B128" i="8"/>
  <c r="B132" i="8"/>
  <c r="B136" i="8"/>
  <c r="B140" i="8"/>
  <c r="B144" i="8"/>
  <c r="B148" i="8"/>
  <c r="B152" i="8"/>
  <c r="B156" i="8"/>
  <c r="B160" i="8"/>
  <c r="B164" i="8"/>
  <c r="B168" i="8"/>
  <c r="B25" i="8"/>
  <c r="B37" i="8"/>
  <c r="B45" i="8"/>
  <c r="B57" i="8"/>
  <c r="B69" i="8"/>
  <c r="B81" i="8"/>
  <c r="B89" i="8"/>
  <c r="B101" i="8"/>
  <c r="B113" i="8"/>
  <c r="B125" i="8"/>
  <c r="B137" i="8"/>
  <c r="B149" i="8"/>
  <c r="B165" i="8"/>
  <c r="B26" i="8"/>
  <c r="B30" i="8"/>
  <c r="B34" i="8"/>
  <c r="B38" i="8"/>
  <c r="B42" i="8"/>
  <c r="B46" i="8"/>
  <c r="B50" i="8"/>
  <c r="B54" i="8"/>
  <c r="B58" i="8"/>
  <c r="B62" i="8"/>
  <c r="B66" i="8"/>
  <c r="B70" i="8"/>
  <c r="B74" i="8"/>
  <c r="B78" i="8"/>
  <c r="B82" i="8"/>
  <c r="B86" i="8"/>
  <c r="B90" i="8"/>
  <c r="B94" i="8"/>
  <c r="B98" i="8"/>
  <c r="B102" i="8"/>
  <c r="B106" i="8"/>
  <c r="B110" i="8"/>
  <c r="B114" i="8"/>
  <c r="B118" i="8"/>
  <c r="B122" i="8"/>
  <c r="B126" i="8"/>
  <c r="B130" i="8"/>
  <c r="B134" i="8"/>
  <c r="B138" i="8"/>
  <c r="B142" i="8"/>
  <c r="B146" i="8"/>
  <c r="B150" i="8"/>
  <c r="B154" i="8"/>
  <c r="B158" i="8"/>
  <c r="B162" i="8"/>
  <c r="B166" i="8"/>
  <c r="B170" i="8"/>
  <c r="B29" i="8"/>
  <c r="B41" i="8"/>
  <c r="B49" i="8"/>
  <c r="B53" i="8"/>
  <c r="B65" i="8"/>
  <c r="B73" i="8"/>
  <c r="B85" i="8"/>
  <c r="B97" i="8"/>
  <c r="B109" i="8"/>
  <c r="B121" i="8"/>
  <c r="B133" i="8"/>
  <c r="B145" i="8"/>
  <c r="B161" i="8"/>
  <c r="B365" i="10"/>
  <c r="B239" i="10"/>
  <c r="B175" i="10"/>
  <c r="B111" i="10"/>
  <c r="B389" i="10"/>
  <c r="B351" i="10"/>
  <c r="B223" i="10"/>
  <c r="B159" i="10"/>
  <c r="B31" i="10"/>
  <c r="B405" i="10"/>
  <c r="B373" i="10"/>
  <c r="B319" i="10"/>
  <c r="B255" i="10"/>
  <c r="B191" i="10"/>
  <c r="B127" i="10"/>
  <c r="B63" i="10"/>
  <c r="B397" i="10"/>
  <c r="B303" i="10"/>
  <c r="B47" i="10"/>
  <c r="B421" i="10"/>
  <c r="E421" i="10" s="1"/>
  <c r="B287" i="10"/>
  <c r="B95" i="10"/>
  <c r="B413" i="10"/>
  <c r="B381" i="10"/>
  <c r="B335" i="10"/>
  <c r="B271" i="10"/>
  <c r="B207" i="10"/>
  <c r="B143" i="10"/>
  <c r="B79" i="10"/>
  <c r="B420" i="10"/>
  <c r="B412" i="10"/>
  <c r="B404" i="10"/>
  <c r="B396" i="10"/>
  <c r="B388" i="10"/>
  <c r="B380" i="10"/>
  <c r="B372" i="10"/>
  <c r="B364" i="10"/>
  <c r="B349" i="10"/>
  <c r="B333" i="10"/>
  <c r="B317" i="10"/>
  <c r="B301" i="10"/>
  <c r="B285" i="10"/>
  <c r="B269" i="10"/>
  <c r="B253" i="10"/>
  <c r="B237" i="10"/>
  <c r="B221" i="10"/>
  <c r="B205" i="10"/>
  <c r="B189" i="10"/>
  <c r="B173" i="10"/>
  <c r="B157" i="10"/>
  <c r="B141" i="10"/>
  <c r="B125" i="10"/>
  <c r="B109" i="10"/>
  <c r="B93" i="10"/>
  <c r="B77" i="10"/>
  <c r="B61" i="10"/>
  <c r="B45" i="10"/>
  <c r="B29" i="10"/>
  <c r="B417" i="10"/>
  <c r="B409" i="10"/>
  <c r="B401" i="10"/>
  <c r="B393" i="10"/>
  <c r="B385" i="10"/>
  <c r="B377" i="10"/>
  <c r="B369" i="10"/>
  <c r="B359" i="10"/>
  <c r="B343" i="10"/>
  <c r="B327" i="10"/>
  <c r="B311" i="10"/>
  <c r="B295" i="10"/>
  <c r="B279" i="10"/>
  <c r="B263" i="10"/>
  <c r="B247" i="10"/>
  <c r="B231" i="10"/>
  <c r="B215" i="10"/>
  <c r="B199" i="10"/>
  <c r="B183" i="10"/>
  <c r="B167" i="10"/>
  <c r="B151" i="10"/>
  <c r="B135" i="10"/>
  <c r="B119" i="10"/>
  <c r="B103" i="10"/>
  <c r="B87" i="10"/>
  <c r="B71" i="10"/>
  <c r="B55" i="10"/>
  <c r="B39" i="10"/>
  <c r="B23" i="10"/>
  <c r="B416" i="10"/>
  <c r="B408" i="10"/>
  <c r="B400" i="10"/>
  <c r="B392" i="10"/>
  <c r="B384" i="10"/>
  <c r="B376" i="10"/>
  <c r="B368" i="10"/>
  <c r="B357" i="10"/>
  <c r="B341" i="10"/>
  <c r="B325" i="10"/>
  <c r="B309" i="10"/>
  <c r="B293" i="10"/>
  <c r="B277" i="10"/>
  <c r="B261" i="10"/>
  <c r="B245" i="10"/>
  <c r="B229" i="10"/>
  <c r="B213" i="10"/>
  <c r="B197" i="10"/>
  <c r="B181" i="10"/>
  <c r="B165" i="10"/>
  <c r="B149" i="10"/>
  <c r="B133" i="10"/>
  <c r="B117" i="10"/>
  <c r="B101" i="10"/>
  <c r="B85" i="10"/>
  <c r="B69" i="10"/>
  <c r="B53" i="10"/>
  <c r="B26" i="10"/>
  <c r="B30" i="10"/>
  <c r="B34" i="10"/>
  <c r="B38" i="10"/>
  <c r="B42" i="10"/>
  <c r="B46" i="10"/>
  <c r="B50" i="10"/>
  <c r="B54" i="10"/>
  <c r="B58" i="10"/>
  <c r="B62" i="10"/>
  <c r="B66" i="10"/>
  <c r="B70" i="10"/>
  <c r="B74" i="10"/>
  <c r="B78" i="10"/>
  <c r="B82" i="10"/>
  <c r="B86" i="10"/>
  <c r="B90" i="10"/>
  <c r="B94" i="10"/>
  <c r="B98" i="10"/>
  <c r="B102" i="10"/>
  <c r="B106" i="10"/>
  <c r="B110" i="10"/>
  <c r="B114" i="10"/>
  <c r="B118" i="10"/>
  <c r="B122" i="10"/>
  <c r="B126" i="10"/>
  <c r="B130" i="10"/>
  <c r="B134" i="10"/>
  <c r="B138" i="10"/>
  <c r="B142" i="10"/>
  <c r="B146" i="10"/>
  <c r="B150" i="10"/>
  <c r="B154" i="10"/>
  <c r="B158" i="10"/>
  <c r="B162" i="10"/>
  <c r="B166" i="10"/>
  <c r="B170" i="10"/>
  <c r="B174" i="10"/>
  <c r="B178" i="10"/>
  <c r="B182" i="10"/>
  <c r="B186" i="10"/>
  <c r="B190" i="10"/>
  <c r="B194" i="10"/>
  <c r="B198" i="10"/>
  <c r="B202" i="10"/>
  <c r="B206" i="10"/>
  <c r="B210" i="10"/>
  <c r="B214" i="10"/>
  <c r="B218" i="10"/>
  <c r="B222" i="10"/>
  <c r="B226" i="10"/>
  <c r="B230" i="10"/>
  <c r="B234" i="10"/>
  <c r="B238" i="10"/>
  <c r="B242" i="10"/>
  <c r="B246" i="10"/>
  <c r="B250" i="10"/>
  <c r="B254" i="10"/>
  <c r="B258" i="10"/>
  <c r="B262" i="10"/>
  <c r="B266" i="10"/>
  <c r="B270" i="10"/>
  <c r="B274" i="10"/>
  <c r="B278" i="10"/>
  <c r="B282" i="10"/>
  <c r="B286" i="10"/>
  <c r="B290" i="10"/>
  <c r="B294" i="10"/>
  <c r="B298" i="10"/>
  <c r="B302" i="10"/>
  <c r="B306" i="10"/>
  <c r="B310" i="10"/>
  <c r="B314" i="10"/>
  <c r="B318" i="10"/>
  <c r="B322" i="10"/>
  <c r="B326" i="10"/>
  <c r="B330" i="10"/>
  <c r="B334" i="10"/>
  <c r="B338" i="10"/>
  <c r="B342" i="10"/>
  <c r="B346" i="10"/>
  <c r="B350" i="10"/>
  <c r="B354" i="10"/>
  <c r="B358" i="10"/>
  <c r="B362" i="10"/>
  <c r="B24" i="10"/>
  <c r="B28" i="10"/>
  <c r="B32" i="10"/>
  <c r="B36" i="10"/>
  <c r="B40" i="10"/>
  <c r="B44" i="10"/>
  <c r="B48" i="10"/>
  <c r="B52" i="10"/>
  <c r="B56" i="10"/>
  <c r="B60" i="10"/>
  <c r="B64" i="10"/>
  <c r="B68" i="10"/>
  <c r="B72" i="10"/>
  <c r="B76" i="10"/>
  <c r="B80" i="10"/>
  <c r="B84" i="10"/>
  <c r="B88" i="10"/>
  <c r="B92" i="10"/>
  <c r="B96" i="10"/>
  <c r="B100" i="10"/>
  <c r="B104" i="10"/>
  <c r="B108" i="10"/>
  <c r="B112" i="10"/>
  <c r="B116" i="10"/>
  <c r="B120" i="10"/>
  <c r="B124" i="10"/>
  <c r="B128" i="10"/>
  <c r="B132" i="10"/>
  <c r="B136" i="10"/>
  <c r="B140" i="10"/>
  <c r="B144" i="10"/>
  <c r="B148" i="10"/>
  <c r="B152" i="10"/>
  <c r="B156" i="10"/>
  <c r="B160" i="10"/>
  <c r="B164" i="10"/>
  <c r="B168" i="10"/>
  <c r="B172" i="10"/>
  <c r="B176" i="10"/>
  <c r="B180" i="10"/>
  <c r="B184" i="10"/>
  <c r="B188" i="10"/>
  <c r="B192" i="10"/>
  <c r="B196" i="10"/>
  <c r="B200" i="10"/>
  <c r="B204" i="10"/>
  <c r="B208" i="10"/>
  <c r="B212" i="10"/>
  <c r="B216" i="10"/>
  <c r="B220" i="10"/>
  <c r="B224" i="10"/>
  <c r="B228" i="10"/>
  <c r="B232" i="10"/>
  <c r="B236" i="10"/>
  <c r="B240" i="10"/>
  <c r="B244" i="10"/>
  <c r="B248" i="10"/>
  <c r="B252" i="10"/>
  <c r="B256" i="10"/>
  <c r="B260" i="10"/>
  <c r="B264" i="10"/>
  <c r="B268" i="10"/>
  <c r="B272" i="10"/>
  <c r="B276" i="10"/>
  <c r="B280" i="10"/>
  <c r="B284" i="10"/>
  <c r="B288" i="10"/>
  <c r="B292" i="10"/>
  <c r="B296" i="10"/>
  <c r="B300" i="10"/>
  <c r="B304" i="10"/>
  <c r="B308" i="10"/>
  <c r="B312" i="10"/>
  <c r="B316" i="10"/>
  <c r="B320" i="10"/>
  <c r="B324" i="10"/>
  <c r="B328" i="10"/>
  <c r="B332" i="10"/>
  <c r="B336" i="10"/>
  <c r="B340" i="10"/>
  <c r="B344" i="10"/>
  <c r="B348" i="10"/>
  <c r="B352" i="10"/>
  <c r="B356" i="10"/>
  <c r="B360" i="10"/>
  <c r="B419" i="10"/>
  <c r="B415" i="10"/>
  <c r="B411" i="10"/>
  <c r="E411" i="10" s="1"/>
  <c r="B407" i="10"/>
  <c r="B403" i="10"/>
  <c r="B399" i="10"/>
  <c r="B395" i="10"/>
  <c r="B391" i="10"/>
  <c r="B387" i="10"/>
  <c r="B383" i="10"/>
  <c r="B379" i="10"/>
  <c r="B375" i="10"/>
  <c r="B371" i="10"/>
  <c r="B367" i="10"/>
  <c r="B363" i="10"/>
  <c r="B355" i="10"/>
  <c r="B347" i="10"/>
  <c r="B339" i="10"/>
  <c r="B331" i="10"/>
  <c r="B323" i="10"/>
  <c r="B315" i="10"/>
  <c r="B307" i="10"/>
  <c r="B299" i="10"/>
  <c r="B291" i="10"/>
  <c r="B283" i="10"/>
  <c r="B275" i="10"/>
  <c r="B267" i="10"/>
  <c r="B259" i="10"/>
  <c r="B251" i="10"/>
  <c r="B243" i="10"/>
  <c r="B235" i="10"/>
  <c r="B227" i="10"/>
  <c r="B219" i="10"/>
  <c r="B211" i="10"/>
  <c r="B203" i="10"/>
  <c r="B195" i="10"/>
  <c r="B187" i="10"/>
  <c r="B179" i="10"/>
  <c r="B171" i="10"/>
  <c r="B163" i="10"/>
  <c r="B155" i="10"/>
  <c r="B147" i="10"/>
  <c r="B139" i="10"/>
  <c r="B131" i="10"/>
  <c r="B123" i="10"/>
  <c r="B115" i="10"/>
  <c r="B107" i="10"/>
  <c r="B99" i="10"/>
  <c r="B91" i="10"/>
  <c r="B83" i="10"/>
  <c r="B75" i="10"/>
  <c r="B67" i="10"/>
  <c r="B59" i="10"/>
  <c r="B51" i="10"/>
  <c r="B43" i="10"/>
  <c r="B35" i="10"/>
  <c r="B27" i="10"/>
  <c r="B22" i="9"/>
  <c r="B418" i="10"/>
  <c r="B414" i="10"/>
  <c r="B410" i="10"/>
  <c r="B406" i="10"/>
  <c r="B402" i="10"/>
  <c r="B398" i="10"/>
  <c r="B394" i="10"/>
  <c r="B390" i="10"/>
  <c r="B386" i="10"/>
  <c r="B382" i="10"/>
  <c r="B378" i="10"/>
  <c r="B374" i="10"/>
  <c r="B370" i="10"/>
  <c r="B366" i="10"/>
  <c r="B361" i="10"/>
  <c r="B353" i="10"/>
  <c r="B345" i="10"/>
  <c r="B337" i="10"/>
  <c r="B329" i="10"/>
  <c r="B321" i="10"/>
  <c r="B313" i="10"/>
  <c r="B305" i="10"/>
  <c r="B297" i="10"/>
  <c r="B289" i="10"/>
  <c r="B281" i="10"/>
  <c r="B273" i="10"/>
  <c r="B265" i="10"/>
  <c r="B257" i="10"/>
  <c r="B249" i="10"/>
  <c r="B241" i="10"/>
  <c r="B233" i="10"/>
  <c r="B225" i="10"/>
  <c r="B217" i="10"/>
  <c r="B209" i="10"/>
  <c r="B201" i="10"/>
  <c r="B193" i="10"/>
  <c r="B185" i="10"/>
  <c r="B177" i="10"/>
  <c r="B169" i="10"/>
  <c r="B161" i="10"/>
  <c r="B153" i="10"/>
  <c r="B145" i="10"/>
  <c r="B137" i="10"/>
  <c r="B129" i="10"/>
  <c r="B121" i="10"/>
  <c r="B113" i="10"/>
  <c r="B105" i="10"/>
  <c r="B97" i="10"/>
  <c r="B89" i="10"/>
  <c r="B81" i="10"/>
  <c r="B73" i="10"/>
  <c r="B65" i="10"/>
  <c r="B57" i="10"/>
  <c r="B49" i="10"/>
  <c r="B41" i="10"/>
  <c r="B33" i="10"/>
  <c r="B25" i="10"/>
  <c r="C48" i="4"/>
  <c r="F94" i="4"/>
  <c r="D28" i="5"/>
  <c r="D29" i="5"/>
  <c r="C29" i="5"/>
  <c r="D58" i="4"/>
  <c r="D72" i="4"/>
  <c r="F76" i="4"/>
  <c r="F78" i="4"/>
  <c r="F104" i="4"/>
  <c r="D121" i="4"/>
  <c r="D131" i="4"/>
  <c r="C61" i="5"/>
  <c r="C65" i="5"/>
  <c r="C69" i="5"/>
  <c r="C73" i="5"/>
  <c r="C77" i="5"/>
  <c r="C81" i="5"/>
  <c r="C85" i="5"/>
  <c r="D115" i="5"/>
  <c r="C141" i="4"/>
  <c r="D37" i="5"/>
  <c r="C37" i="5"/>
  <c r="C26" i="4"/>
  <c r="G44" i="4"/>
  <c r="F65" i="4"/>
  <c r="D79" i="4"/>
  <c r="G92" i="4"/>
  <c r="D105" i="4"/>
  <c r="F129" i="4"/>
  <c r="D129" i="4"/>
  <c r="F136" i="4"/>
  <c r="G143" i="4"/>
  <c r="C143" i="4"/>
  <c r="D143" i="4"/>
  <c r="D35" i="5"/>
  <c r="C35" i="5"/>
  <c r="D120" i="5"/>
  <c r="F120" i="5"/>
  <c r="C55" i="6"/>
  <c r="C109" i="6"/>
  <c r="D42" i="4"/>
  <c r="D48" i="4"/>
  <c r="G48" i="4"/>
  <c r="F51" i="4"/>
  <c r="F59" i="4"/>
  <c r="D71" i="4"/>
  <c r="G84" i="4"/>
  <c r="D87" i="4"/>
  <c r="G90" i="4"/>
  <c r="D97" i="4"/>
  <c r="F105" i="4"/>
  <c r="F112" i="4"/>
  <c r="D114" i="4"/>
  <c r="G119" i="4"/>
  <c r="G144" i="4"/>
  <c r="C147" i="4"/>
  <c r="G145" i="4"/>
  <c r="G147" i="4"/>
  <c r="G48" i="5"/>
  <c r="G59" i="5"/>
  <c r="D59" i="5"/>
  <c r="G63" i="5"/>
  <c r="D63" i="5"/>
  <c r="G67" i="5"/>
  <c r="D67" i="5"/>
  <c r="G71" i="5"/>
  <c r="D71" i="5"/>
  <c r="G75" i="5"/>
  <c r="D75" i="5"/>
  <c r="G79" i="5"/>
  <c r="D79" i="5"/>
  <c r="G83" i="5"/>
  <c r="D83" i="5"/>
  <c r="D87" i="5"/>
  <c r="D102" i="6"/>
  <c r="F27" i="5"/>
  <c r="G56" i="5"/>
  <c r="D104" i="5"/>
  <c r="G144" i="5"/>
  <c r="G87" i="6"/>
  <c r="D25" i="4"/>
  <c r="G64" i="4"/>
  <c r="C131" i="4"/>
  <c r="G146" i="4"/>
  <c r="G33" i="5"/>
  <c r="F104" i="5"/>
  <c r="D111" i="5"/>
  <c r="F112" i="5"/>
  <c r="D133" i="5"/>
  <c r="C37" i="6"/>
  <c r="C79" i="6"/>
  <c r="D88" i="6"/>
  <c r="C91" i="6"/>
  <c r="D93" i="6"/>
  <c r="F98" i="6"/>
  <c r="F79" i="6"/>
  <c r="G35" i="4"/>
  <c r="D38" i="4"/>
  <c r="D54" i="4"/>
  <c r="F67" i="4"/>
  <c r="C145" i="4"/>
  <c r="D95" i="5"/>
  <c r="F96" i="5"/>
  <c r="D112" i="5"/>
  <c r="D119" i="5"/>
  <c r="F30" i="6"/>
  <c r="D41" i="6"/>
  <c r="F49" i="6"/>
  <c r="F114" i="6"/>
  <c r="G131" i="6"/>
  <c r="D137" i="6"/>
  <c r="B22" i="10"/>
  <c r="B418" i="9"/>
  <c r="B414" i="9"/>
  <c r="B410" i="9"/>
  <c r="B406" i="9"/>
  <c r="B402" i="9"/>
  <c r="B398" i="9"/>
  <c r="B394" i="9"/>
  <c r="B390" i="9"/>
  <c r="B386" i="9"/>
  <c r="B382" i="9"/>
  <c r="B378" i="9"/>
  <c r="B374" i="9"/>
  <c r="B370" i="9"/>
  <c r="B366" i="9"/>
  <c r="B362" i="9"/>
  <c r="B358" i="9"/>
  <c r="B354" i="9"/>
  <c r="B350" i="9"/>
  <c r="B346" i="9"/>
  <c r="B342" i="9"/>
  <c r="B334" i="9"/>
  <c r="B326" i="9"/>
  <c r="B318" i="9"/>
  <c r="B310" i="9"/>
  <c r="B302" i="9"/>
  <c r="B294" i="9"/>
  <c r="B286" i="9"/>
  <c r="B278" i="9"/>
  <c r="B270" i="9"/>
  <c r="B258" i="9"/>
  <c r="B242" i="9"/>
  <c r="B226" i="9"/>
  <c r="B210" i="9"/>
  <c r="B194" i="9"/>
  <c r="B178" i="9"/>
  <c r="B162" i="9"/>
  <c r="B146" i="9"/>
  <c r="B130" i="9"/>
  <c r="B114" i="9"/>
  <c r="B98" i="9"/>
  <c r="B82" i="9"/>
  <c r="B66" i="9"/>
  <c r="B50" i="9"/>
  <c r="B34" i="9"/>
  <c r="B421" i="9"/>
  <c r="E421" i="9" s="1"/>
  <c r="B417" i="9"/>
  <c r="B413" i="9"/>
  <c r="B409" i="9"/>
  <c r="B405" i="9"/>
  <c r="B401" i="9"/>
  <c r="B397" i="9"/>
  <c r="B393" i="9"/>
  <c r="B389" i="9"/>
  <c r="B385" i="9"/>
  <c r="B381" i="9"/>
  <c r="B377" i="9"/>
  <c r="B373" i="9"/>
  <c r="B369" i="9"/>
  <c r="B365" i="9"/>
  <c r="B361" i="9"/>
  <c r="B357" i="9"/>
  <c r="B353" i="9"/>
  <c r="B349" i="9"/>
  <c r="B345" i="9"/>
  <c r="B340" i="9"/>
  <c r="B332" i="9"/>
  <c r="B324" i="9"/>
  <c r="B316" i="9"/>
  <c r="B308" i="9"/>
  <c r="B300" i="9"/>
  <c r="B292" i="9"/>
  <c r="B284" i="9"/>
  <c r="B276" i="9"/>
  <c r="B268" i="9"/>
  <c r="B254" i="9"/>
  <c r="B238" i="9"/>
  <c r="B222" i="9"/>
  <c r="B206" i="9"/>
  <c r="B190" i="9"/>
  <c r="B174" i="9"/>
  <c r="B158" i="9"/>
  <c r="B142" i="9"/>
  <c r="B126" i="9"/>
  <c r="B110" i="9"/>
  <c r="B94" i="9"/>
  <c r="B78" i="9"/>
  <c r="B62" i="9"/>
  <c r="B46" i="9"/>
  <c r="B30" i="9"/>
  <c r="B420" i="9"/>
  <c r="B416" i="9"/>
  <c r="B412" i="9"/>
  <c r="B408" i="9"/>
  <c r="B404" i="9"/>
  <c r="B400" i="9"/>
  <c r="B396" i="9"/>
  <c r="B392" i="9"/>
  <c r="B388" i="9"/>
  <c r="B384" i="9"/>
  <c r="B380" i="9"/>
  <c r="B376" i="9"/>
  <c r="B372" i="9"/>
  <c r="B368" i="9"/>
  <c r="B364" i="9"/>
  <c r="B360" i="9"/>
  <c r="B356" i="9"/>
  <c r="B352" i="9"/>
  <c r="B348" i="9"/>
  <c r="B344" i="9"/>
  <c r="B338" i="9"/>
  <c r="B330" i="9"/>
  <c r="B322" i="9"/>
  <c r="B314" i="9"/>
  <c r="B306" i="9"/>
  <c r="B298" i="9"/>
  <c r="B290" i="9"/>
  <c r="B282" i="9"/>
  <c r="B274" i="9"/>
  <c r="B266" i="9"/>
  <c r="B250" i="9"/>
  <c r="B234" i="9"/>
  <c r="B218" i="9"/>
  <c r="B202" i="9"/>
  <c r="B186" i="9"/>
  <c r="B170" i="9"/>
  <c r="B154" i="9"/>
  <c r="B138" i="9"/>
  <c r="B122" i="9"/>
  <c r="B106" i="9"/>
  <c r="B90" i="9"/>
  <c r="B74" i="9"/>
  <c r="B58" i="9"/>
  <c r="B42" i="9"/>
  <c r="B23" i="9"/>
  <c r="B27" i="9"/>
  <c r="B31" i="9"/>
  <c r="B35" i="9"/>
  <c r="B39" i="9"/>
  <c r="B43" i="9"/>
  <c r="B47" i="9"/>
  <c r="B51" i="9"/>
  <c r="B55" i="9"/>
  <c r="B59" i="9"/>
  <c r="B63" i="9"/>
  <c r="B67" i="9"/>
  <c r="B71" i="9"/>
  <c r="B75" i="9"/>
  <c r="B79" i="9"/>
  <c r="B83" i="9"/>
  <c r="B87" i="9"/>
  <c r="B91" i="9"/>
  <c r="B95" i="9"/>
  <c r="B99" i="9"/>
  <c r="B103" i="9"/>
  <c r="B107" i="9"/>
  <c r="B111" i="9"/>
  <c r="B115" i="9"/>
  <c r="B119" i="9"/>
  <c r="B123" i="9"/>
  <c r="B127" i="9"/>
  <c r="B131" i="9"/>
  <c r="B135" i="9"/>
  <c r="B139" i="9"/>
  <c r="B143" i="9"/>
  <c r="B147" i="9"/>
  <c r="B151" i="9"/>
  <c r="B155" i="9"/>
  <c r="B159" i="9"/>
  <c r="B163" i="9"/>
  <c r="B167" i="9"/>
  <c r="B171" i="9"/>
  <c r="B175" i="9"/>
  <c r="B179" i="9"/>
  <c r="B183" i="9"/>
  <c r="B187" i="9"/>
  <c r="B191" i="9"/>
  <c r="B195" i="9"/>
  <c r="B199" i="9"/>
  <c r="B203" i="9"/>
  <c r="B207" i="9"/>
  <c r="B211" i="9"/>
  <c r="B215" i="9"/>
  <c r="B219" i="9"/>
  <c r="B223" i="9"/>
  <c r="B227" i="9"/>
  <c r="B231" i="9"/>
  <c r="B235" i="9"/>
  <c r="B239" i="9"/>
  <c r="B243" i="9"/>
  <c r="B247" i="9"/>
  <c r="B251" i="9"/>
  <c r="B255" i="9"/>
  <c r="B259" i="9"/>
  <c r="B263" i="9"/>
  <c r="B267" i="9"/>
  <c r="B271" i="9"/>
  <c r="B275" i="9"/>
  <c r="B279" i="9"/>
  <c r="B283" i="9"/>
  <c r="B287" i="9"/>
  <c r="B291" i="9"/>
  <c r="B295" i="9"/>
  <c r="B299" i="9"/>
  <c r="B303" i="9"/>
  <c r="B307" i="9"/>
  <c r="B311" i="9"/>
  <c r="B315" i="9"/>
  <c r="B319" i="9"/>
  <c r="B323" i="9"/>
  <c r="B327" i="9"/>
  <c r="B331" i="9"/>
  <c r="B335" i="9"/>
  <c r="B339" i="9"/>
  <c r="B24" i="9"/>
  <c r="B28" i="9"/>
  <c r="B32" i="9"/>
  <c r="B36" i="9"/>
  <c r="B40" i="9"/>
  <c r="B44" i="9"/>
  <c r="B48" i="9"/>
  <c r="B52" i="9"/>
  <c r="B56" i="9"/>
  <c r="B60" i="9"/>
  <c r="B64" i="9"/>
  <c r="B68" i="9"/>
  <c r="B72" i="9"/>
  <c r="B76" i="9"/>
  <c r="B80" i="9"/>
  <c r="B84" i="9"/>
  <c r="B88" i="9"/>
  <c r="B92" i="9"/>
  <c r="B96" i="9"/>
  <c r="B100" i="9"/>
  <c r="B104" i="9"/>
  <c r="B108" i="9"/>
  <c r="B112" i="9"/>
  <c r="B116" i="9"/>
  <c r="B120" i="9"/>
  <c r="B124" i="9"/>
  <c r="B128" i="9"/>
  <c r="B132" i="9"/>
  <c r="B136" i="9"/>
  <c r="B140" i="9"/>
  <c r="B144" i="9"/>
  <c r="B148" i="9"/>
  <c r="B152" i="9"/>
  <c r="B156" i="9"/>
  <c r="B160" i="9"/>
  <c r="B164" i="9"/>
  <c r="B168" i="9"/>
  <c r="B172" i="9"/>
  <c r="B176" i="9"/>
  <c r="B180" i="9"/>
  <c r="B184" i="9"/>
  <c r="B188" i="9"/>
  <c r="B192" i="9"/>
  <c r="B196" i="9"/>
  <c r="B200" i="9"/>
  <c r="B204" i="9"/>
  <c r="B208" i="9"/>
  <c r="B212" i="9"/>
  <c r="B216" i="9"/>
  <c r="B220" i="9"/>
  <c r="B224" i="9"/>
  <c r="B228" i="9"/>
  <c r="B232" i="9"/>
  <c r="B236" i="9"/>
  <c r="B240" i="9"/>
  <c r="B244" i="9"/>
  <c r="B248" i="9"/>
  <c r="B252" i="9"/>
  <c r="B256" i="9"/>
  <c r="B260" i="9"/>
  <c r="B264" i="9"/>
  <c r="B25" i="9"/>
  <c r="B29" i="9"/>
  <c r="B33" i="9"/>
  <c r="B37" i="9"/>
  <c r="B41" i="9"/>
  <c r="B45" i="9"/>
  <c r="B49" i="9"/>
  <c r="B53" i="9"/>
  <c r="B57" i="9"/>
  <c r="B61" i="9"/>
  <c r="B65" i="9"/>
  <c r="B69" i="9"/>
  <c r="B73" i="9"/>
  <c r="B77" i="9"/>
  <c r="B81" i="9"/>
  <c r="B85" i="9"/>
  <c r="B89" i="9"/>
  <c r="B93" i="9"/>
  <c r="B97" i="9"/>
  <c r="B101" i="9"/>
  <c r="B105" i="9"/>
  <c r="B109" i="9"/>
  <c r="B113" i="9"/>
  <c r="B117" i="9"/>
  <c r="B121" i="9"/>
  <c r="B125" i="9"/>
  <c r="B129" i="9"/>
  <c r="B133" i="9"/>
  <c r="B137" i="9"/>
  <c r="B141" i="9"/>
  <c r="B145" i="9"/>
  <c r="B149" i="9"/>
  <c r="B153" i="9"/>
  <c r="B157" i="9"/>
  <c r="B161" i="9"/>
  <c r="B165" i="9"/>
  <c r="B169" i="9"/>
  <c r="B173" i="9"/>
  <c r="B177" i="9"/>
  <c r="B181" i="9"/>
  <c r="B185" i="9"/>
  <c r="B189" i="9"/>
  <c r="B193" i="9"/>
  <c r="B197" i="9"/>
  <c r="B201" i="9"/>
  <c r="B205" i="9"/>
  <c r="B209" i="9"/>
  <c r="B213" i="9"/>
  <c r="B217" i="9"/>
  <c r="B221" i="9"/>
  <c r="B225" i="9"/>
  <c r="B229" i="9"/>
  <c r="B233" i="9"/>
  <c r="B237" i="9"/>
  <c r="B241" i="9"/>
  <c r="B245" i="9"/>
  <c r="B249" i="9"/>
  <c r="B253" i="9"/>
  <c r="B257" i="9"/>
  <c r="B261" i="9"/>
  <c r="B265" i="9"/>
  <c r="B269" i="9"/>
  <c r="B273" i="9"/>
  <c r="B277" i="9"/>
  <c r="B281" i="9"/>
  <c r="B285" i="9"/>
  <c r="B289" i="9"/>
  <c r="B293" i="9"/>
  <c r="B297" i="9"/>
  <c r="B301" i="9"/>
  <c r="B305" i="9"/>
  <c r="B309" i="9"/>
  <c r="B313" i="9"/>
  <c r="B317" i="9"/>
  <c r="B321" i="9"/>
  <c r="B325" i="9"/>
  <c r="B329" i="9"/>
  <c r="B333" i="9"/>
  <c r="B337" i="9"/>
  <c r="B341" i="9"/>
  <c r="B419" i="9"/>
  <c r="B415" i="9"/>
  <c r="B411" i="9"/>
  <c r="B407" i="9"/>
  <c r="B403" i="9"/>
  <c r="B399" i="9"/>
  <c r="B395" i="9"/>
  <c r="B391" i="9"/>
  <c r="B387" i="9"/>
  <c r="B383" i="9"/>
  <c r="B379" i="9"/>
  <c r="B375" i="9"/>
  <c r="B371" i="9"/>
  <c r="B367" i="9"/>
  <c r="B363" i="9"/>
  <c r="B359" i="9"/>
  <c r="B355" i="9"/>
  <c r="B351" i="9"/>
  <c r="B347" i="9"/>
  <c r="B343" i="9"/>
  <c r="B336" i="9"/>
  <c r="B328" i="9"/>
  <c r="B320" i="9"/>
  <c r="B312" i="9"/>
  <c r="B304" i="9"/>
  <c r="B296" i="9"/>
  <c r="B288" i="9"/>
  <c r="B280" i="9"/>
  <c r="B272" i="9"/>
  <c r="B262" i="9"/>
  <c r="B246" i="9"/>
  <c r="B230" i="9"/>
  <c r="E230" i="9" s="1"/>
  <c r="B214" i="9"/>
  <c r="B198" i="9"/>
  <c r="B182" i="9"/>
  <c r="B166" i="9"/>
  <c r="B150" i="9"/>
  <c r="B134" i="9"/>
  <c r="B118" i="9"/>
  <c r="B102" i="9"/>
  <c r="E102" i="9" s="1"/>
  <c r="B86" i="9"/>
  <c r="B70" i="9"/>
  <c r="B54" i="9"/>
  <c r="B38" i="9"/>
  <c r="B4" i="10"/>
  <c r="B4" i="9"/>
  <c r="B4" i="8"/>
  <c r="D28" i="6"/>
  <c r="F37" i="6"/>
  <c r="C43" i="6"/>
  <c r="D53" i="6"/>
  <c r="C63" i="6"/>
  <c r="C65" i="6"/>
  <c r="D78" i="6"/>
  <c r="D84" i="6"/>
  <c r="D90" i="6"/>
  <c r="C103" i="6"/>
  <c r="D109" i="6"/>
  <c r="G113" i="6"/>
  <c r="C135" i="6"/>
  <c r="G139" i="6"/>
  <c r="F144" i="6"/>
  <c r="F115" i="6"/>
  <c r="D43" i="6"/>
  <c r="C47" i="6"/>
  <c r="F51" i="6"/>
  <c r="C57" i="6"/>
  <c r="F61" i="6"/>
  <c r="G63" i="6"/>
  <c r="D81" i="6"/>
  <c r="G97" i="6"/>
  <c r="F107" i="6"/>
  <c r="D117" i="6"/>
  <c r="G121" i="6"/>
  <c r="D143" i="6"/>
  <c r="F28" i="6"/>
  <c r="F29" i="6"/>
  <c r="D33" i="6"/>
  <c r="D36" i="6"/>
  <c r="F52" i="6"/>
  <c r="G55" i="6"/>
  <c r="F58" i="6"/>
  <c r="D73" i="6"/>
  <c r="D86" i="6"/>
  <c r="C93" i="6"/>
  <c r="F118" i="6"/>
  <c r="D129" i="6"/>
  <c r="B5" i="5"/>
  <c r="B6" i="5" s="1"/>
  <c r="F13" i="5" s="1"/>
  <c r="B20" i="5" s="1"/>
  <c r="B5" i="6"/>
  <c r="B6" i="6" s="1"/>
  <c r="B5" i="4"/>
  <c r="B6" i="4" s="1"/>
  <c r="G123" i="6"/>
  <c r="F31" i="6"/>
  <c r="F38" i="6"/>
  <c r="G41" i="6"/>
  <c r="F54" i="6"/>
  <c r="D55" i="6"/>
  <c r="C61" i="6"/>
  <c r="F64" i="6"/>
  <c r="D71" i="6"/>
  <c r="F83" i="6"/>
  <c r="C101" i="6"/>
  <c r="D118" i="6"/>
  <c r="F138" i="6"/>
  <c r="C29" i="6"/>
  <c r="D31" i="6"/>
  <c r="F48" i="6"/>
  <c r="G49" i="6"/>
  <c r="D51" i="6"/>
  <c r="F53" i="6"/>
  <c r="F59" i="6"/>
  <c r="F60" i="6"/>
  <c r="D61" i="6"/>
  <c r="F66" i="6"/>
  <c r="D67" i="6"/>
  <c r="F69" i="6"/>
  <c r="G69" i="6"/>
  <c r="C71" i="6"/>
  <c r="G65" i="6"/>
  <c r="D79" i="6"/>
  <c r="D82" i="6"/>
  <c r="C83" i="6"/>
  <c r="F85" i="6"/>
  <c r="D101" i="6"/>
  <c r="F110" i="6"/>
  <c r="C117" i="6"/>
  <c r="F119" i="6"/>
  <c r="D127" i="6"/>
  <c r="D145" i="6"/>
  <c r="G147" i="6"/>
  <c r="D59" i="6"/>
  <c r="F82" i="6"/>
  <c r="F130" i="6"/>
  <c r="F36" i="6"/>
  <c r="F40" i="6"/>
  <c r="D49" i="6"/>
  <c r="C51" i="6"/>
  <c r="F57" i="6"/>
  <c r="G59" i="6"/>
  <c r="F63" i="6"/>
  <c r="D65" i="6"/>
  <c r="C67" i="6"/>
  <c r="C75" i="6"/>
  <c r="F78" i="6"/>
  <c r="F99" i="6"/>
  <c r="D108" i="6"/>
  <c r="C127" i="6"/>
  <c r="D25" i="6"/>
  <c r="F50" i="6"/>
  <c r="G51" i="6"/>
  <c r="C53" i="6"/>
  <c r="F55" i="6"/>
  <c r="F56" i="6"/>
  <c r="D57" i="6"/>
  <c r="C59" i="6"/>
  <c r="F62" i="6"/>
  <c r="D63" i="6"/>
  <c r="F65" i="6"/>
  <c r="C69" i="6"/>
  <c r="D83" i="6"/>
  <c r="C85" i="6"/>
  <c r="C87" i="6"/>
  <c r="F91" i="6"/>
  <c r="F111" i="6"/>
  <c r="F122" i="6"/>
  <c r="D135" i="6"/>
  <c r="C143" i="6"/>
  <c r="G145" i="6"/>
  <c r="G26" i="6"/>
  <c r="C26" i="6"/>
  <c r="G27" i="6"/>
  <c r="G34" i="6"/>
  <c r="C34" i="6"/>
  <c r="G35" i="6"/>
  <c r="D46" i="6"/>
  <c r="G46" i="6"/>
  <c r="C46" i="6"/>
  <c r="D26" i="6"/>
  <c r="C27" i="6"/>
  <c r="G28" i="6"/>
  <c r="C28" i="6"/>
  <c r="G29" i="6"/>
  <c r="D34" i="6"/>
  <c r="C35" i="6"/>
  <c r="G36" i="6"/>
  <c r="C36" i="6"/>
  <c r="G37" i="6"/>
  <c r="F39" i="6"/>
  <c r="F43" i="6"/>
  <c r="D44" i="6"/>
  <c r="G44" i="6"/>
  <c r="C44" i="6"/>
  <c r="C45" i="6"/>
  <c r="D47" i="6"/>
  <c r="F67" i="6"/>
  <c r="G67" i="6"/>
  <c r="G77" i="6"/>
  <c r="F94" i="6"/>
  <c r="C25" i="6"/>
  <c r="F24" i="6"/>
  <c r="F25" i="6"/>
  <c r="D27" i="6"/>
  <c r="G30" i="6"/>
  <c r="C30" i="6"/>
  <c r="G31" i="6"/>
  <c r="F32" i="6"/>
  <c r="F33" i="6"/>
  <c r="D35" i="6"/>
  <c r="G38" i="6"/>
  <c r="C38" i="6"/>
  <c r="G39" i="6"/>
  <c r="F41" i="6"/>
  <c r="D42" i="6"/>
  <c r="G42" i="6"/>
  <c r="C42" i="6"/>
  <c r="D45" i="6"/>
  <c r="F46" i="6"/>
  <c r="G47" i="6"/>
  <c r="D50" i="6"/>
  <c r="G50" i="6"/>
  <c r="C50" i="6"/>
  <c r="G53" i="6"/>
  <c r="G57" i="6"/>
  <c r="G61" i="6"/>
  <c r="F68" i="6"/>
  <c r="F71" i="6"/>
  <c r="D32" i="6"/>
  <c r="C33" i="6"/>
  <c r="F42" i="6"/>
  <c r="G43" i="6"/>
  <c r="F45" i="6"/>
  <c r="C77" i="6"/>
  <c r="F77" i="6"/>
  <c r="D77" i="6"/>
  <c r="G24" i="6"/>
  <c r="C24" i="6"/>
  <c r="G25" i="6"/>
  <c r="F26" i="6"/>
  <c r="F27" i="6"/>
  <c r="D29" i="6"/>
  <c r="D30" i="6"/>
  <c r="C31" i="6"/>
  <c r="G32" i="6"/>
  <c r="C32" i="6"/>
  <c r="G33" i="6"/>
  <c r="F34" i="6"/>
  <c r="F35" i="6"/>
  <c r="D37" i="6"/>
  <c r="D38" i="6"/>
  <c r="C39" i="6"/>
  <c r="D40" i="6"/>
  <c r="G40" i="6"/>
  <c r="C40" i="6"/>
  <c r="C41" i="6"/>
  <c r="F44" i="6"/>
  <c r="G45" i="6"/>
  <c r="F47" i="6"/>
  <c r="D48" i="6"/>
  <c r="G48" i="6"/>
  <c r="C48" i="6"/>
  <c r="C49" i="6"/>
  <c r="F70" i="6"/>
  <c r="G76" i="6"/>
  <c r="C76" i="6"/>
  <c r="D76" i="6"/>
  <c r="D75" i="6"/>
  <c r="F76" i="6"/>
  <c r="F75" i="6"/>
  <c r="F74" i="6"/>
  <c r="G96" i="6"/>
  <c r="C96" i="6"/>
  <c r="F96" i="6"/>
  <c r="D96" i="6"/>
  <c r="D95" i="6"/>
  <c r="D94" i="6"/>
  <c r="G89" i="6"/>
  <c r="C95" i="6"/>
  <c r="G85" i="6"/>
  <c r="G91" i="6"/>
  <c r="G83" i="6"/>
  <c r="C52" i="6"/>
  <c r="G52" i="6"/>
  <c r="C54" i="6"/>
  <c r="G54" i="6"/>
  <c r="C56" i="6"/>
  <c r="G56" i="6"/>
  <c r="C58" i="6"/>
  <c r="G58" i="6"/>
  <c r="C60" i="6"/>
  <c r="G60" i="6"/>
  <c r="C62" i="6"/>
  <c r="G62" i="6"/>
  <c r="C64" i="6"/>
  <c r="G64" i="6"/>
  <c r="C66" i="6"/>
  <c r="G66" i="6"/>
  <c r="C68" i="6"/>
  <c r="G68" i="6"/>
  <c r="G72" i="6"/>
  <c r="C72" i="6"/>
  <c r="G73" i="6"/>
  <c r="G80" i="6"/>
  <c r="C80" i="6"/>
  <c r="G81" i="6"/>
  <c r="F87" i="6"/>
  <c r="F95" i="6"/>
  <c r="F105" i="6"/>
  <c r="D105" i="6"/>
  <c r="C105" i="6"/>
  <c r="G112" i="6"/>
  <c r="C112" i="6"/>
  <c r="F112" i="6"/>
  <c r="D112" i="6"/>
  <c r="D111" i="6"/>
  <c r="F109" i="6"/>
  <c r="F108" i="6"/>
  <c r="G120" i="6"/>
  <c r="C120" i="6"/>
  <c r="F120" i="6"/>
  <c r="D120" i="6"/>
  <c r="D119" i="6"/>
  <c r="F117" i="6"/>
  <c r="F116" i="6"/>
  <c r="D52" i="6"/>
  <c r="D54" i="6"/>
  <c r="D56" i="6"/>
  <c r="D58" i="6"/>
  <c r="D60" i="6"/>
  <c r="D62" i="6"/>
  <c r="D64" i="6"/>
  <c r="D66" i="6"/>
  <c r="D68" i="6"/>
  <c r="D72" i="6"/>
  <c r="C73" i="6"/>
  <c r="G74" i="6"/>
  <c r="C74" i="6"/>
  <c r="G75" i="6"/>
  <c r="D80" i="6"/>
  <c r="C81" i="6"/>
  <c r="G82" i="6"/>
  <c r="C82" i="6"/>
  <c r="F89" i="6"/>
  <c r="F103" i="6"/>
  <c r="G105" i="6"/>
  <c r="D110" i="6"/>
  <c r="F113" i="6"/>
  <c r="D113" i="6"/>
  <c r="C113" i="6"/>
  <c r="F121" i="6"/>
  <c r="D121" i="6"/>
  <c r="C121" i="6"/>
  <c r="G126" i="6"/>
  <c r="C126" i="6"/>
  <c r="D126" i="6"/>
  <c r="G125" i="6"/>
  <c r="F126" i="6"/>
  <c r="D125" i="6"/>
  <c r="C125" i="6"/>
  <c r="G142" i="6"/>
  <c r="C142" i="6"/>
  <c r="D142" i="6"/>
  <c r="G141" i="6"/>
  <c r="F142" i="6"/>
  <c r="D141" i="6"/>
  <c r="G135" i="6"/>
  <c r="C141" i="6"/>
  <c r="G137" i="6"/>
  <c r="F136" i="6"/>
  <c r="G70" i="6"/>
  <c r="C70" i="6"/>
  <c r="G71" i="6"/>
  <c r="F72" i="6"/>
  <c r="F73" i="6"/>
  <c r="G78" i="6"/>
  <c r="C78" i="6"/>
  <c r="G79" i="6"/>
  <c r="F80" i="6"/>
  <c r="F81" i="6"/>
  <c r="F97" i="6"/>
  <c r="D97" i="6"/>
  <c r="C97" i="6"/>
  <c r="F102" i="6"/>
  <c r="G104" i="6"/>
  <c r="C104" i="6"/>
  <c r="F104" i="6"/>
  <c r="D104" i="6"/>
  <c r="D103" i="6"/>
  <c r="F101" i="6"/>
  <c r="F100" i="6"/>
  <c r="F106" i="6"/>
  <c r="C111" i="6"/>
  <c r="C119" i="6"/>
  <c r="G134" i="6"/>
  <c r="C134" i="6"/>
  <c r="D134" i="6"/>
  <c r="G133" i="6"/>
  <c r="F134" i="6"/>
  <c r="D133" i="6"/>
  <c r="G127" i="6"/>
  <c r="C133" i="6"/>
  <c r="G129" i="6"/>
  <c r="F128" i="6"/>
  <c r="F84" i="6"/>
  <c r="D85" i="6"/>
  <c r="F86" i="6"/>
  <c r="D87" i="6"/>
  <c r="F88" i="6"/>
  <c r="D89" i="6"/>
  <c r="F90" i="6"/>
  <c r="D91" i="6"/>
  <c r="G92" i="6"/>
  <c r="F92" i="6"/>
  <c r="F93" i="6"/>
  <c r="G98" i="6"/>
  <c r="C98" i="6"/>
  <c r="G99" i="6"/>
  <c r="G106" i="6"/>
  <c r="C106" i="6"/>
  <c r="G107" i="6"/>
  <c r="G114" i="6"/>
  <c r="C114" i="6"/>
  <c r="G115" i="6"/>
  <c r="G122" i="6"/>
  <c r="C122" i="6"/>
  <c r="F123" i="6"/>
  <c r="G124" i="6"/>
  <c r="C124" i="6"/>
  <c r="D124" i="6"/>
  <c r="G132" i="6"/>
  <c r="C132" i="6"/>
  <c r="D132" i="6"/>
  <c r="G140" i="6"/>
  <c r="C140" i="6"/>
  <c r="D140" i="6"/>
  <c r="G148" i="6"/>
  <c r="C148" i="6"/>
  <c r="D148" i="6"/>
  <c r="C84" i="6"/>
  <c r="G84" i="6"/>
  <c r="C86" i="6"/>
  <c r="G86" i="6"/>
  <c r="C88" i="6"/>
  <c r="G88" i="6"/>
  <c r="C90" i="6"/>
  <c r="G90" i="6"/>
  <c r="C92" i="6"/>
  <c r="G93" i="6"/>
  <c r="D98" i="6"/>
  <c r="C99" i="6"/>
  <c r="G100" i="6"/>
  <c r="C100" i="6"/>
  <c r="G101" i="6"/>
  <c r="D106" i="6"/>
  <c r="C107" i="6"/>
  <c r="G108" i="6"/>
  <c r="C108" i="6"/>
  <c r="G109" i="6"/>
  <c r="D114" i="6"/>
  <c r="C115" i="6"/>
  <c r="G116" i="6"/>
  <c r="C116" i="6"/>
  <c r="G117" i="6"/>
  <c r="D122" i="6"/>
  <c r="C123" i="6"/>
  <c r="G130" i="6"/>
  <c r="C130" i="6"/>
  <c r="D130" i="6"/>
  <c r="C131" i="6"/>
  <c r="G138" i="6"/>
  <c r="C138" i="6"/>
  <c r="D138" i="6"/>
  <c r="C139" i="6"/>
  <c r="G146" i="6"/>
  <c r="C146" i="6"/>
  <c r="D146" i="6"/>
  <c r="C147" i="6"/>
  <c r="D92" i="6"/>
  <c r="G94" i="6"/>
  <c r="C94" i="6"/>
  <c r="G95" i="6"/>
  <c r="D99" i="6"/>
  <c r="G102" i="6"/>
  <c r="C102" i="6"/>
  <c r="G103" i="6"/>
  <c r="D107" i="6"/>
  <c r="G110" i="6"/>
  <c r="C110" i="6"/>
  <c r="G111" i="6"/>
  <c r="D115" i="6"/>
  <c r="D116" i="6"/>
  <c r="G118" i="6"/>
  <c r="C118" i="6"/>
  <c r="G119" i="6"/>
  <c r="D123" i="6"/>
  <c r="F124" i="6"/>
  <c r="G128" i="6"/>
  <c r="C128" i="6"/>
  <c r="D128" i="6"/>
  <c r="C129" i="6"/>
  <c r="D131" i="6"/>
  <c r="F132" i="6"/>
  <c r="G136" i="6"/>
  <c r="C136" i="6"/>
  <c r="D136" i="6"/>
  <c r="C137" i="6"/>
  <c r="D139" i="6"/>
  <c r="F140" i="6"/>
  <c r="G144" i="6"/>
  <c r="C144" i="6"/>
  <c r="D144" i="6"/>
  <c r="C145" i="6"/>
  <c r="D147" i="6"/>
  <c r="F148" i="6"/>
  <c r="F125" i="6"/>
  <c r="F127" i="6"/>
  <c r="F129" i="6"/>
  <c r="F131" i="6"/>
  <c r="F133" i="6"/>
  <c r="F135" i="6"/>
  <c r="F137" i="6"/>
  <c r="F139" i="6"/>
  <c r="F141" i="6"/>
  <c r="F143" i="6"/>
  <c r="F145" i="6"/>
  <c r="F147" i="6"/>
  <c r="G49" i="5"/>
  <c r="C51" i="5"/>
  <c r="G91" i="5"/>
  <c r="F26" i="5"/>
  <c r="G46" i="5"/>
  <c r="G47" i="5"/>
  <c r="G54" i="5"/>
  <c r="G55" i="5"/>
  <c r="G62" i="5"/>
  <c r="G66" i="5"/>
  <c r="G70" i="5"/>
  <c r="G74" i="5"/>
  <c r="G78" i="5"/>
  <c r="G82" i="5"/>
  <c r="G86" i="5"/>
  <c r="G90" i="5"/>
  <c r="F93" i="5"/>
  <c r="F101" i="5"/>
  <c r="F109" i="5"/>
  <c r="F117" i="5"/>
  <c r="F125" i="5"/>
  <c r="D128" i="5"/>
  <c r="G138" i="5"/>
  <c r="G146" i="5"/>
  <c r="G87" i="5"/>
  <c r="D27" i="5"/>
  <c r="G43" i="5"/>
  <c r="G50" i="5"/>
  <c r="G51" i="5"/>
  <c r="C53" i="5"/>
  <c r="G57" i="5"/>
  <c r="G60" i="5"/>
  <c r="D61" i="5"/>
  <c r="G64" i="5"/>
  <c r="D65" i="5"/>
  <c r="G68" i="5"/>
  <c r="D69" i="5"/>
  <c r="G72" i="5"/>
  <c r="D73" i="5"/>
  <c r="G76" i="5"/>
  <c r="D77" i="5"/>
  <c r="G80" i="5"/>
  <c r="D81" i="5"/>
  <c r="G84" i="5"/>
  <c r="D85" i="5"/>
  <c r="G88" i="5"/>
  <c r="D89" i="5"/>
  <c r="D92" i="5"/>
  <c r="F97" i="5"/>
  <c r="D100" i="5"/>
  <c r="F105" i="5"/>
  <c r="D108" i="5"/>
  <c r="F113" i="5"/>
  <c r="D116" i="5"/>
  <c r="F121" i="5"/>
  <c r="D124" i="5"/>
  <c r="F129" i="5"/>
  <c r="D139" i="5"/>
  <c r="G142" i="5"/>
  <c r="D147" i="5"/>
  <c r="C43" i="5"/>
  <c r="C45" i="5"/>
  <c r="G41" i="5"/>
  <c r="G44" i="5"/>
  <c r="G45" i="5"/>
  <c r="C47" i="5"/>
  <c r="G52" i="5"/>
  <c r="G53" i="5"/>
  <c r="C55" i="5"/>
  <c r="G58" i="5"/>
  <c r="C59" i="5"/>
  <c r="G61" i="5"/>
  <c r="C63" i="5"/>
  <c r="G65" i="5"/>
  <c r="C67" i="5"/>
  <c r="G69" i="5"/>
  <c r="C71" i="5"/>
  <c r="G73" i="5"/>
  <c r="C75" i="5"/>
  <c r="G77" i="5"/>
  <c r="C79" i="5"/>
  <c r="G81" i="5"/>
  <c r="C83" i="5"/>
  <c r="G85" i="5"/>
  <c r="C87" i="5"/>
  <c r="G89" i="5"/>
  <c r="C91" i="5"/>
  <c r="F92" i="5"/>
  <c r="F100" i="5"/>
  <c r="F108" i="5"/>
  <c r="F116" i="5"/>
  <c r="D137" i="5"/>
  <c r="G140" i="5"/>
  <c r="D145" i="5"/>
  <c r="G24" i="5"/>
  <c r="C24" i="5"/>
  <c r="G25" i="5"/>
  <c r="G32" i="5"/>
  <c r="C32" i="5"/>
  <c r="F38" i="5"/>
  <c r="F24" i="5"/>
  <c r="F25" i="5"/>
  <c r="G30" i="5"/>
  <c r="C30" i="5"/>
  <c r="G31" i="5"/>
  <c r="F32" i="5"/>
  <c r="G36" i="5"/>
  <c r="C36" i="5"/>
  <c r="D36" i="5"/>
  <c r="D39" i="5"/>
  <c r="C31" i="5"/>
  <c r="G34" i="5"/>
  <c r="C34" i="5"/>
  <c r="D34" i="5"/>
  <c r="G42" i="5"/>
  <c r="C42" i="5"/>
  <c r="D42" i="5"/>
  <c r="C25" i="5"/>
  <c r="G26" i="5"/>
  <c r="C26" i="5"/>
  <c r="F28" i="5"/>
  <c r="D32" i="5"/>
  <c r="G40" i="5"/>
  <c r="C40" i="5"/>
  <c r="D40" i="5"/>
  <c r="C41" i="5"/>
  <c r="D30" i="5"/>
  <c r="F33" i="5"/>
  <c r="G39" i="5"/>
  <c r="G27" i="5"/>
  <c r="F29" i="5"/>
  <c r="D31" i="5"/>
  <c r="C33" i="5"/>
  <c r="F36" i="5"/>
  <c r="G37" i="5"/>
  <c r="D25" i="5"/>
  <c r="D26" i="5"/>
  <c r="C27" i="5"/>
  <c r="G28" i="5"/>
  <c r="C28" i="5"/>
  <c r="G29" i="5"/>
  <c r="F30" i="5"/>
  <c r="F31" i="5"/>
  <c r="D33" i="5"/>
  <c r="F34" i="5"/>
  <c r="G35" i="5"/>
  <c r="G38" i="5"/>
  <c r="C38" i="5"/>
  <c r="D38" i="5"/>
  <c r="C39" i="5"/>
  <c r="D41" i="5"/>
  <c r="F42" i="5"/>
  <c r="F35" i="5"/>
  <c r="F37" i="5"/>
  <c r="F39" i="5"/>
  <c r="F41" i="5"/>
  <c r="F43" i="5"/>
  <c r="D44" i="5"/>
  <c r="F45" i="5"/>
  <c r="D46" i="5"/>
  <c r="F47" i="5"/>
  <c r="D48" i="5"/>
  <c r="F49" i="5"/>
  <c r="D50" i="5"/>
  <c r="F51" i="5"/>
  <c r="D52" i="5"/>
  <c r="F53" i="5"/>
  <c r="D54" i="5"/>
  <c r="F55" i="5"/>
  <c r="D56" i="5"/>
  <c r="F57" i="5"/>
  <c r="D58" i="5"/>
  <c r="F59" i="5"/>
  <c r="D60" i="5"/>
  <c r="F61" i="5"/>
  <c r="D62" i="5"/>
  <c r="F63" i="5"/>
  <c r="D64" i="5"/>
  <c r="F65" i="5"/>
  <c r="D66" i="5"/>
  <c r="F67" i="5"/>
  <c r="D68" i="5"/>
  <c r="F69" i="5"/>
  <c r="D70" i="5"/>
  <c r="F71" i="5"/>
  <c r="D72" i="5"/>
  <c r="F73" i="5"/>
  <c r="D74" i="5"/>
  <c r="F75" i="5"/>
  <c r="D76" i="5"/>
  <c r="F77" i="5"/>
  <c r="D78" i="5"/>
  <c r="F79" i="5"/>
  <c r="D80" i="5"/>
  <c r="F81" i="5"/>
  <c r="D82" i="5"/>
  <c r="F83" i="5"/>
  <c r="D84" i="5"/>
  <c r="F85" i="5"/>
  <c r="D86" i="5"/>
  <c r="F87" i="5"/>
  <c r="D88" i="5"/>
  <c r="F89" i="5"/>
  <c r="D90" i="5"/>
  <c r="F91" i="5"/>
  <c r="G95" i="5"/>
  <c r="C95" i="5"/>
  <c r="G99" i="5"/>
  <c r="C99" i="5"/>
  <c r="G103" i="5"/>
  <c r="C103" i="5"/>
  <c r="G107" i="5"/>
  <c r="C107" i="5"/>
  <c r="G111" i="5"/>
  <c r="C111" i="5"/>
  <c r="G115" i="5"/>
  <c r="C115" i="5"/>
  <c r="G119" i="5"/>
  <c r="C119" i="5"/>
  <c r="G123" i="5"/>
  <c r="C123" i="5"/>
  <c r="G127" i="5"/>
  <c r="C127" i="5"/>
  <c r="G94" i="5"/>
  <c r="C94" i="5"/>
  <c r="G98" i="5"/>
  <c r="C98" i="5"/>
  <c r="G102" i="5"/>
  <c r="C102" i="5"/>
  <c r="G106" i="5"/>
  <c r="C106" i="5"/>
  <c r="G110" i="5"/>
  <c r="C110" i="5"/>
  <c r="G114" i="5"/>
  <c r="C114" i="5"/>
  <c r="G118" i="5"/>
  <c r="C118" i="5"/>
  <c r="G122" i="5"/>
  <c r="C122" i="5"/>
  <c r="G126" i="5"/>
  <c r="C126" i="5"/>
  <c r="G130" i="5"/>
  <c r="C130" i="5"/>
  <c r="D130" i="5"/>
  <c r="G132" i="5"/>
  <c r="C132" i="5"/>
  <c r="D132" i="5"/>
  <c r="G134" i="5"/>
  <c r="C134" i="5"/>
  <c r="D134" i="5"/>
  <c r="G136" i="5"/>
  <c r="C136" i="5"/>
  <c r="F136" i="5"/>
  <c r="D136" i="5"/>
  <c r="D43" i="5"/>
  <c r="F46" i="5"/>
  <c r="D47" i="5"/>
  <c r="F50" i="5"/>
  <c r="D51" i="5"/>
  <c r="F54" i="5"/>
  <c r="D55" i="5"/>
  <c r="F56" i="5"/>
  <c r="F60" i="5"/>
  <c r="F62" i="5"/>
  <c r="F64" i="5"/>
  <c r="F66" i="5"/>
  <c r="F68" i="5"/>
  <c r="F70" i="5"/>
  <c r="F72" i="5"/>
  <c r="F74" i="5"/>
  <c r="F76" i="5"/>
  <c r="F78" i="5"/>
  <c r="F80" i="5"/>
  <c r="F82" i="5"/>
  <c r="F84" i="5"/>
  <c r="F86" i="5"/>
  <c r="F88" i="5"/>
  <c r="F90" i="5"/>
  <c r="G92" i="5"/>
  <c r="G93" i="5"/>
  <c r="C93" i="5"/>
  <c r="D94" i="5"/>
  <c r="F95" i="5"/>
  <c r="G97" i="5"/>
  <c r="C97" i="5"/>
  <c r="D98" i="5"/>
  <c r="F99" i="5"/>
  <c r="G101" i="5"/>
  <c r="C101" i="5"/>
  <c r="D102" i="5"/>
  <c r="F103" i="5"/>
  <c r="G105" i="5"/>
  <c r="C105" i="5"/>
  <c r="D106" i="5"/>
  <c r="F107" i="5"/>
  <c r="G109" i="5"/>
  <c r="C109" i="5"/>
  <c r="D110" i="5"/>
  <c r="F111" i="5"/>
  <c r="G113" i="5"/>
  <c r="C113" i="5"/>
  <c r="D114" i="5"/>
  <c r="F115" i="5"/>
  <c r="G117" i="5"/>
  <c r="C117" i="5"/>
  <c r="D118" i="5"/>
  <c r="F119" i="5"/>
  <c r="G121" i="5"/>
  <c r="C121" i="5"/>
  <c r="D122" i="5"/>
  <c r="F123" i="5"/>
  <c r="G125" i="5"/>
  <c r="C125" i="5"/>
  <c r="D126" i="5"/>
  <c r="F127" i="5"/>
  <c r="G129" i="5"/>
  <c r="C129" i="5"/>
  <c r="F130" i="5"/>
  <c r="F132" i="5"/>
  <c r="F134" i="5"/>
  <c r="F44" i="5"/>
  <c r="D45" i="5"/>
  <c r="F48" i="5"/>
  <c r="D49" i="5"/>
  <c r="F52" i="5"/>
  <c r="D53" i="5"/>
  <c r="C44" i="5"/>
  <c r="C46" i="5"/>
  <c r="C48" i="5"/>
  <c r="C50" i="5"/>
  <c r="C52" i="5"/>
  <c r="C54" i="5"/>
  <c r="C56" i="5"/>
  <c r="C58" i="5"/>
  <c r="C60" i="5"/>
  <c r="C62" i="5"/>
  <c r="C64" i="5"/>
  <c r="C66" i="5"/>
  <c r="C68" i="5"/>
  <c r="C70" i="5"/>
  <c r="C72" i="5"/>
  <c r="C74" i="5"/>
  <c r="C76" i="5"/>
  <c r="C78" i="5"/>
  <c r="C80" i="5"/>
  <c r="C82" i="5"/>
  <c r="C84" i="5"/>
  <c r="C86" i="5"/>
  <c r="C88" i="5"/>
  <c r="C90" i="5"/>
  <c r="C92" i="5"/>
  <c r="D93" i="5"/>
  <c r="F94" i="5"/>
  <c r="G96" i="5"/>
  <c r="C96" i="5"/>
  <c r="D97" i="5"/>
  <c r="F98" i="5"/>
  <c r="G100" i="5"/>
  <c r="C100" i="5"/>
  <c r="D101" i="5"/>
  <c r="F102" i="5"/>
  <c r="G104" i="5"/>
  <c r="C104" i="5"/>
  <c r="D105" i="5"/>
  <c r="F106" i="5"/>
  <c r="G108" i="5"/>
  <c r="C108" i="5"/>
  <c r="D109" i="5"/>
  <c r="F110" i="5"/>
  <c r="G112" i="5"/>
  <c r="C112" i="5"/>
  <c r="D113" i="5"/>
  <c r="F114" i="5"/>
  <c r="G116" i="5"/>
  <c r="C116" i="5"/>
  <c r="D117" i="5"/>
  <c r="F118" i="5"/>
  <c r="G120" i="5"/>
  <c r="C120" i="5"/>
  <c r="D121" i="5"/>
  <c r="F122" i="5"/>
  <c r="G124" i="5"/>
  <c r="C124" i="5"/>
  <c r="D125" i="5"/>
  <c r="F126" i="5"/>
  <c r="G128" i="5"/>
  <c r="C128" i="5"/>
  <c r="D129" i="5"/>
  <c r="F131" i="5"/>
  <c r="F133" i="5"/>
  <c r="F135" i="5"/>
  <c r="F137" i="5"/>
  <c r="D138" i="5"/>
  <c r="F139" i="5"/>
  <c r="D140" i="5"/>
  <c r="F141" i="5"/>
  <c r="D142" i="5"/>
  <c r="F143" i="5"/>
  <c r="D144" i="5"/>
  <c r="F145" i="5"/>
  <c r="D146" i="5"/>
  <c r="F147" i="5"/>
  <c r="D148" i="5"/>
  <c r="C131" i="5"/>
  <c r="G131" i="5"/>
  <c r="C133" i="5"/>
  <c r="G133" i="5"/>
  <c r="C135" i="5"/>
  <c r="G135" i="5"/>
  <c r="C137" i="5"/>
  <c r="G137" i="5"/>
  <c r="C139" i="5"/>
  <c r="G139" i="5"/>
  <c r="C141" i="5"/>
  <c r="G141" i="5"/>
  <c r="C143" i="5"/>
  <c r="G143" i="5"/>
  <c r="C145" i="5"/>
  <c r="G145" i="5"/>
  <c r="C147" i="5"/>
  <c r="G147" i="5"/>
  <c r="F138" i="5"/>
  <c r="F140" i="5"/>
  <c r="F142" i="5"/>
  <c r="F144" i="5"/>
  <c r="F146" i="5"/>
  <c r="F148" i="5"/>
  <c r="C138" i="5"/>
  <c r="C140" i="5"/>
  <c r="C142" i="5"/>
  <c r="C144" i="5"/>
  <c r="C146" i="5"/>
  <c r="C148" i="5"/>
  <c r="G29" i="4"/>
  <c r="C32" i="4"/>
  <c r="G33" i="4"/>
  <c r="D37" i="4"/>
  <c r="G37" i="4"/>
  <c r="F38" i="4"/>
  <c r="D47" i="4"/>
  <c r="G47" i="4"/>
  <c r="C47" i="4"/>
  <c r="F54" i="4"/>
  <c r="D63" i="4"/>
  <c r="G63" i="4"/>
  <c r="C63" i="4"/>
  <c r="C74" i="4"/>
  <c r="G83" i="4"/>
  <c r="C83" i="4"/>
  <c r="D83" i="4"/>
  <c r="C25" i="4"/>
  <c r="G26" i="4"/>
  <c r="D28" i="4"/>
  <c r="F30" i="4"/>
  <c r="F31" i="4"/>
  <c r="C33" i="4"/>
  <c r="G34" i="4"/>
  <c r="F35" i="4"/>
  <c r="C37" i="4"/>
  <c r="C38" i="4"/>
  <c r="F41" i="4"/>
  <c r="G42" i="4"/>
  <c r="F44" i="4"/>
  <c r="D53" i="4"/>
  <c r="G53" i="4"/>
  <c r="C53" i="4"/>
  <c r="C54" i="4"/>
  <c r="F57" i="4"/>
  <c r="G58" i="4"/>
  <c r="F60" i="4"/>
  <c r="C62" i="4"/>
  <c r="G66" i="4"/>
  <c r="F68" i="4"/>
  <c r="G74" i="4"/>
  <c r="F82" i="4"/>
  <c r="D82" i="4"/>
  <c r="F83" i="4"/>
  <c r="G89" i="4"/>
  <c r="C89" i="4"/>
  <c r="F89" i="4"/>
  <c r="F88" i="4"/>
  <c r="F87" i="4"/>
  <c r="F93" i="4"/>
  <c r="D93" i="4"/>
  <c r="D92" i="4"/>
  <c r="G93" i="4"/>
  <c r="C92" i="4"/>
  <c r="G102" i="4"/>
  <c r="C102" i="4"/>
  <c r="D102" i="4"/>
  <c r="F102" i="4"/>
  <c r="C101" i="4"/>
  <c r="D31" i="4"/>
  <c r="G31" i="4"/>
  <c r="C34" i="4"/>
  <c r="D43" i="4"/>
  <c r="G43" i="4"/>
  <c r="C43" i="4"/>
  <c r="F47" i="4"/>
  <c r="F50" i="4"/>
  <c r="C52" i="4"/>
  <c r="D59" i="4"/>
  <c r="G59" i="4"/>
  <c r="C59" i="4"/>
  <c r="F63" i="4"/>
  <c r="F66" i="4"/>
  <c r="C68" i="4"/>
  <c r="F70" i="4"/>
  <c r="D84" i="4"/>
  <c r="C84" i="4"/>
  <c r="G91" i="4"/>
  <c r="C91" i="4"/>
  <c r="D91" i="4"/>
  <c r="C93" i="4"/>
  <c r="G100" i="4"/>
  <c r="C100" i="4"/>
  <c r="F100" i="4"/>
  <c r="F99" i="4"/>
  <c r="F98" i="4"/>
  <c r="D99" i="4"/>
  <c r="D98" i="4"/>
  <c r="C99" i="4"/>
  <c r="F96" i="4"/>
  <c r="D103" i="4"/>
  <c r="C103" i="4"/>
  <c r="F103" i="4"/>
  <c r="G103" i="4"/>
  <c r="D111" i="4"/>
  <c r="C111" i="4"/>
  <c r="F111" i="4"/>
  <c r="C109" i="4"/>
  <c r="G126" i="4"/>
  <c r="C126" i="4"/>
  <c r="D126" i="4"/>
  <c r="F126" i="4"/>
  <c r="F120" i="4"/>
  <c r="D124" i="4"/>
  <c r="F121" i="4"/>
  <c r="G134" i="4"/>
  <c r="C134" i="4"/>
  <c r="D134" i="4"/>
  <c r="F134" i="4"/>
  <c r="C133" i="4"/>
  <c r="F128" i="4"/>
  <c r="C24" i="4"/>
  <c r="G25" i="4"/>
  <c r="C28" i="4"/>
  <c r="C36" i="4"/>
  <c r="D39" i="4"/>
  <c r="G39" i="4"/>
  <c r="C39" i="4"/>
  <c r="F46" i="4"/>
  <c r="D55" i="4"/>
  <c r="G55" i="4"/>
  <c r="C55" i="4"/>
  <c r="F62" i="4"/>
  <c r="D76" i="4"/>
  <c r="C76" i="4"/>
  <c r="F26" i="4"/>
  <c r="F27" i="4"/>
  <c r="C29" i="4"/>
  <c r="G30" i="4"/>
  <c r="D32" i="4"/>
  <c r="F34" i="4"/>
  <c r="D36" i="4"/>
  <c r="D45" i="4"/>
  <c r="G45" i="4"/>
  <c r="C45" i="4"/>
  <c r="C46" i="4"/>
  <c r="F49" i="4"/>
  <c r="G50" i="4"/>
  <c r="F52" i="4"/>
  <c r="D61" i="4"/>
  <c r="G61" i="4"/>
  <c r="C61" i="4"/>
  <c r="G69" i="4"/>
  <c r="D69" i="4"/>
  <c r="C69" i="4"/>
  <c r="G73" i="4"/>
  <c r="C73" i="4"/>
  <c r="F73" i="4"/>
  <c r="F72" i="4"/>
  <c r="F71" i="4"/>
  <c r="F77" i="4"/>
  <c r="C80" i="4"/>
  <c r="D95" i="4"/>
  <c r="C95" i="4"/>
  <c r="G95" i="4"/>
  <c r="F95" i="4"/>
  <c r="D27" i="4"/>
  <c r="G27" i="4"/>
  <c r="C30" i="4"/>
  <c r="D35" i="4"/>
  <c r="F39" i="4"/>
  <c r="G40" i="4"/>
  <c r="F42" i="4"/>
  <c r="C44" i="4"/>
  <c r="D46" i="4"/>
  <c r="D51" i="4"/>
  <c r="G51" i="4"/>
  <c r="C51" i="4"/>
  <c r="F55" i="4"/>
  <c r="G56" i="4"/>
  <c r="F58" i="4"/>
  <c r="C60" i="4"/>
  <c r="D62" i="4"/>
  <c r="D67" i="4"/>
  <c r="G67" i="4"/>
  <c r="C67" i="4"/>
  <c r="G75" i="4"/>
  <c r="C75" i="4"/>
  <c r="D75" i="4"/>
  <c r="G76" i="4"/>
  <c r="D80" i="4"/>
  <c r="C82" i="4"/>
  <c r="F86" i="4"/>
  <c r="D89" i="4"/>
  <c r="F97" i="4"/>
  <c r="F24" i="4"/>
  <c r="G24" i="4"/>
  <c r="F25" i="4"/>
  <c r="D26" i="4"/>
  <c r="C27" i="4"/>
  <c r="F28" i="4"/>
  <c r="G28" i="4"/>
  <c r="F29" i="4"/>
  <c r="D30" i="4"/>
  <c r="C31" i="4"/>
  <c r="F32" i="4"/>
  <c r="G32" i="4"/>
  <c r="F33" i="4"/>
  <c r="D34" i="4"/>
  <c r="C35" i="4"/>
  <c r="F36" i="4"/>
  <c r="G36" i="4"/>
  <c r="F37" i="4"/>
  <c r="G38" i="4"/>
  <c r="F40" i="4"/>
  <c r="D41" i="4"/>
  <c r="G41" i="4"/>
  <c r="C41" i="4"/>
  <c r="C42" i="4"/>
  <c r="D44" i="4"/>
  <c r="F45" i="4"/>
  <c r="G46" i="4"/>
  <c r="F48" i="4"/>
  <c r="D49" i="4"/>
  <c r="G49" i="4"/>
  <c r="C49" i="4"/>
  <c r="C50" i="4"/>
  <c r="D52" i="4"/>
  <c r="F53" i="4"/>
  <c r="G54" i="4"/>
  <c r="F56" i="4"/>
  <c r="D57" i="4"/>
  <c r="G57" i="4"/>
  <c r="C57" i="4"/>
  <c r="C58" i="4"/>
  <c r="D60" i="4"/>
  <c r="F61" i="4"/>
  <c r="G62" i="4"/>
  <c r="F64" i="4"/>
  <c r="D65" i="4"/>
  <c r="G65" i="4"/>
  <c r="C65" i="4"/>
  <c r="C66" i="4"/>
  <c r="D68" i="4"/>
  <c r="F69" i="4"/>
  <c r="C72" i="4"/>
  <c r="F74" i="4"/>
  <c r="D74" i="4"/>
  <c r="F75" i="4"/>
  <c r="G81" i="4"/>
  <c r="C81" i="4"/>
  <c r="F81" i="4"/>
  <c r="F80" i="4"/>
  <c r="F79" i="4"/>
  <c r="G82" i="4"/>
  <c r="F84" i="4"/>
  <c r="F85" i="4"/>
  <c r="C88" i="4"/>
  <c r="F90" i="4"/>
  <c r="D90" i="4"/>
  <c r="F91" i="4"/>
  <c r="D100" i="4"/>
  <c r="G111" i="4"/>
  <c r="D135" i="4"/>
  <c r="C135" i="4"/>
  <c r="F135" i="4"/>
  <c r="G135" i="4"/>
  <c r="G70" i="4"/>
  <c r="G77" i="4"/>
  <c r="C77" i="4"/>
  <c r="G78" i="4"/>
  <c r="G85" i="4"/>
  <c r="C85" i="4"/>
  <c r="G86" i="4"/>
  <c r="G118" i="4"/>
  <c r="C118" i="4"/>
  <c r="D118" i="4"/>
  <c r="F118" i="4"/>
  <c r="D127" i="4"/>
  <c r="C127" i="4"/>
  <c r="F127" i="4"/>
  <c r="F130" i="4"/>
  <c r="G140" i="4"/>
  <c r="C140" i="4"/>
  <c r="D140" i="4"/>
  <c r="F140" i="4"/>
  <c r="D139" i="4"/>
  <c r="C139" i="4"/>
  <c r="G139" i="4"/>
  <c r="F138" i="4"/>
  <c r="C70" i="4"/>
  <c r="G71" i="4"/>
  <c r="C71" i="4"/>
  <c r="G72" i="4"/>
  <c r="D77" i="4"/>
  <c r="C78" i="4"/>
  <c r="G79" i="4"/>
  <c r="C79" i="4"/>
  <c r="G80" i="4"/>
  <c r="D85" i="4"/>
  <c r="C86" i="4"/>
  <c r="G87" i="4"/>
  <c r="C87" i="4"/>
  <c r="G88" i="4"/>
  <c r="G94" i="4"/>
  <c r="C94" i="4"/>
  <c r="D94" i="4"/>
  <c r="G110" i="4"/>
  <c r="C110" i="4"/>
  <c r="D110" i="4"/>
  <c r="F110" i="4"/>
  <c r="F113" i="4"/>
  <c r="D116" i="4"/>
  <c r="D119" i="4"/>
  <c r="C119" i="4"/>
  <c r="F119" i="4"/>
  <c r="G127" i="4"/>
  <c r="G137" i="4"/>
  <c r="G101" i="4"/>
  <c r="G108" i="4"/>
  <c r="C108" i="4"/>
  <c r="G109" i="4"/>
  <c r="G116" i="4"/>
  <c r="C116" i="4"/>
  <c r="G117" i="4"/>
  <c r="G124" i="4"/>
  <c r="C124" i="4"/>
  <c r="G125" i="4"/>
  <c r="G132" i="4"/>
  <c r="C132" i="4"/>
  <c r="G133" i="4"/>
  <c r="G142" i="4"/>
  <c r="C142" i="4"/>
  <c r="D142" i="4"/>
  <c r="G96" i="4"/>
  <c r="C96" i="4"/>
  <c r="G97" i="4"/>
  <c r="D101" i="4"/>
  <c r="G104" i="4"/>
  <c r="C104" i="4"/>
  <c r="G105" i="4"/>
  <c r="F106" i="4"/>
  <c r="F107" i="4"/>
  <c r="D109" i="4"/>
  <c r="G112" i="4"/>
  <c r="C112" i="4"/>
  <c r="G113" i="4"/>
  <c r="F114" i="4"/>
  <c r="F115" i="4"/>
  <c r="D117" i="4"/>
  <c r="G120" i="4"/>
  <c r="C120" i="4"/>
  <c r="G121" i="4"/>
  <c r="F122" i="4"/>
  <c r="F123" i="4"/>
  <c r="D125" i="4"/>
  <c r="G128" i="4"/>
  <c r="C128" i="4"/>
  <c r="G129" i="4"/>
  <c r="F131" i="4"/>
  <c r="D133" i="4"/>
  <c r="G136" i="4"/>
  <c r="C136" i="4"/>
  <c r="G138" i="4"/>
  <c r="C138" i="4"/>
  <c r="D138" i="4"/>
  <c r="D141" i="4"/>
  <c r="F142" i="4"/>
  <c r="F92" i="4"/>
  <c r="D96" i="4"/>
  <c r="C97" i="4"/>
  <c r="G98" i="4"/>
  <c r="C98" i="4"/>
  <c r="G99" i="4"/>
  <c r="F101" i="4"/>
  <c r="D104" i="4"/>
  <c r="C105" i="4"/>
  <c r="G106" i="4"/>
  <c r="C106" i="4"/>
  <c r="G107" i="4"/>
  <c r="F108" i="4"/>
  <c r="F109" i="4"/>
  <c r="D112" i="4"/>
  <c r="C113" i="4"/>
  <c r="G114" i="4"/>
  <c r="C114" i="4"/>
  <c r="G115" i="4"/>
  <c r="F116" i="4"/>
  <c r="F117" i="4"/>
  <c r="D120" i="4"/>
  <c r="C121" i="4"/>
  <c r="G122" i="4"/>
  <c r="C122" i="4"/>
  <c r="G123" i="4"/>
  <c r="F124" i="4"/>
  <c r="F125" i="4"/>
  <c r="D128" i="4"/>
  <c r="C129" i="4"/>
  <c r="G130" i="4"/>
  <c r="C130" i="4"/>
  <c r="G131" i="4"/>
  <c r="F132" i="4"/>
  <c r="F133" i="4"/>
  <c r="D136" i="4"/>
  <c r="C137" i="4"/>
  <c r="G141" i="4"/>
  <c r="F137" i="4"/>
  <c r="F139" i="4"/>
  <c r="F141" i="4"/>
  <c r="F143" i="4"/>
  <c r="D144" i="4"/>
  <c r="F145" i="4"/>
  <c r="D146" i="4"/>
  <c r="F147" i="4"/>
  <c r="D148" i="4"/>
  <c r="F144" i="4"/>
  <c r="F146" i="4"/>
  <c r="D147" i="4"/>
  <c r="F148" i="4"/>
  <c r="C144" i="4"/>
  <c r="C146" i="4"/>
  <c r="C148" i="4"/>
  <c r="A17" i="3"/>
  <c r="A22" i="3"/>
  <c r="A16" i="3"/>
  <c r="F9" i="4" l="1"/>
  <c r="B16" i="4" s="1"/>
  <c r="C188" i="8"/>
  <c r="G188" i="8"/>
  <c r="D188" i="8"/>
  <c r="E188" i="8"/>
  <c r="F188" i="8"/>
  <c r="D192" i="8"/>
  <c r="E192" i="8"/>
  <c r="C192" i="8"/>
  <c r="G192" i="8"/>
  <c r="F192" i="8"/>
  <c r="G196" i="8"/>
  <c r="D196" i="8"/>
  <c r="F196" i="8"/>
  <c r="C196" i="8"/>
  <c r="E196" i="8"/>
  <c r="G200" i="8"/>
  <c r="E200" i="8"/>
  <c r="D200" i="8"/>
  <c r="F200" i="8"/>
  <c r="C200" i="8"/>
  <c r="D182" i="8"/>
  <c r="E182" i="8"/>
  <c r="G182" i="8"/>
  <c r="F182" i="8"/>
  <c r="C182" i="8"/>
  <c r="G197" i="8"/>
  <c r="C197" i="8"/>
  <c r="F197" i="8"/>
  <c r="E197" i="8"/>
  <c r="D197" i="8"/>
  <c r="G213" i="8"/>
  <c r="C213" i="8"/>
  <c r="F213" i="8"/>
  <c r="E213" i="8"/>
  <c r="D213" i="8"/>
  <c r="G179" i="8"/>
  <c r="F179" i="8"/>
  <c r="C179" i="8"/>
  <c r="E179" i="8"/>
  <c r="D179" i="8"/>
  <c r="D198" i="8"/>
  <c r="E198" i="8"/>
  <c r="G198" i="8"/>
  <c r="F198" i="8"/>
  <c r="C198" i="8"/>
  <c r="D214" i="8"/>
  <c r="E214" i="8"/>
  <c r="G214" i="8"/>
  <c r="F214" i="8"/>
  <c r="C214" i="8"/>
  <c r="F172" i="8"/>
  <c r="E172" i="8"/>
  <c r="D172" i="8"/>
  <c r="G172" i="8"/>
  <c r="C172" i="8"/>
  <c r="C187" i="8"/>
  <c r="F187" i="8"/>
  <c r="E187" i="8"/>
  <c r="D187" i="8"/>
  <c r="G187" i="8"/>
  <c r="G203" i="8"/>
  <c r="F203" i="8"/>
  <c r="C203" i="8"/>
  <c r="E203" i="8"/>
  <c r="D203" i="8"/>
  <c r="E219" i="8"/>
  <c r="D219" i="8"/>
  <c r="G219" i="8"/>
  <c r="F219" i="8"/>
  <c r="C219" i="8"/>
  <c r="F204" i="8"/>
  <c r="C204" i="8"/>
  <c r="G204" i="8"/>
  <c r="D204" i="8"/>
  <c r="E204" i="8"/>
  <c r="D208" i="8"/>
  <c r="E208" i="8"/>
  <c r="G208" i="8"/>
  <c r="F208" i="8"/>
  <c r="C208" i="8"/>
  <c r="D212" i="8"/>
  <c r="F212" i="8"/>
  <c r="C212" i="8"/>
  <c r="G212" i="8"/>
  <c r="E212" i="8"/>
  <c r="G216" i="8"/>
  <c r="E216" i="8"/>
  <c r="D216" i="8"/>
  <c r="F216" i="8"/>
  <c r="C216" i="8"/>
  <c r="D186" i="8"/>
  <c r="G186" i="8"/>
  <c r="E186" i="8"/>
  <c r="F186" i="8"/>
  <c r="C186" i="8"/>
  <c r="G201" i="8"/>
  <c r="C201" i="8"/>
  <c r="E201" i="8"/>
  <c r="D201" i="8"/>
  <c r="F201" i="8"/>
  <c r="G217" i="8"/>
  <c r="C217" i="8"/>
  <c r="E217" i="8"/>
  <c r="D217" i="8"/>
  <c r="F217" i="8"/>
  <c r="G183" i="8"/>
  <c r="C183" i="8"/>
  <c r="E183" i="8"/>
  <c r="F183" i="8"/>
  <c r="D183" i="8"/>
  <c r="G202" i="8"/>
  <c r="D202" i="8"/>
  <c r="E202" i="8"/>
  <c r="F202" i="8"/>
  <c r="C202" i="8"/>
  <c r="G218" i="8"/>
  <c r="D218" i="8"/>
  <c r="E218" i="8"/>
  <c r="F218" i="8"/>
  <c r="C218" i="8"/>
  <c r="D176" i="8"/>
  <c r="G176" i="8"/>
  <c r="E176" i="8"/>
  <c r="C176" i="8"/>
  <c r="F176" i="8"/>
  <c r="C191" i="8"/>
  <c r="E191" i="8"/>
  <c r="D191" i="8"/>
  <c r="F191" i="8"/>
  <c r="G191" i="8"/>
  <c r="G207" i="8"/>
  <c r="C207" i="8"/>
  <c r="E207" i="8"/>
  <c r="F207" i="8"/>
  <c r="D207" i="8"/>
  <c r="D220" i="8"/>
  <c r="E220" i="8"/>
  <c r="G220" i="8"/>
  <c r="F220" i="8"/>
  <c r="C220" i="8"/>
  <c r="D174" i="8"/>
  <c r="E174" i="8"/>
  <c r="C174" i="8"/>
  <c r="F174" i="8"/>
  <c r="G174" i="8"/>
  <c r="G189" i="8"/>
  <c r="C189" i="8"/>
  <c r="F189" i="8"/>
  <c r="E189" i="8"/>
  <c r="D189" i="8"/>
  <c r="G205" i="8"/>
  <c r="C205" i="8"/>
  <c r="F205" i="8"/>
  <c r="E205" i="8"/>
  <c r="D205" i="8"/>
  <c r="D190" i="8"/>
  <c r="E190" i="8"/>
  <c r="F190" i="8"/>
  <c r="C190" i="8"/>
  <c r="G190" i="8"/>
  <c r="D206" i="8"/>
  <c r="E206" i="8"/>
  <c r="F206" i="8"/>
  <c r="C206" i="8"/>
  <c r="G206" i="8"/>
  <c r="G221" i="8"/>
  <c r="C221" i="8"/>
  <c r="F221" i="8"/>
  <c r="E221" i="8"/>
  <c r="D221" i="8"/>
  <c r="D180" i="8"/>
  <c r="F180" i="8"/>
  <c r="C180" i="8"/>
  <c r="G180" i="8"/>
  <c r="E180" i="8"/>
  <c r="G195" i="8"/>
  <c r="F195" i="8"/>
  <c r="E195" i="8"/>
  <c r="C195" i="8"/>
  <c r="D195" i="8"/>
  <c r="G211" i="8"/>
  <c r="F211" i="8"/>
  <c r="C211" i="8"/>
  <c r="E211" i="8"/>
  <c r="D211" i="8"/>
  <c r="C173" i="8"/>
  <c r="E173" i="8"/>
  <c r="F173" i="8"/>
  <c r="D173" i="8"/>
  <c r="G173" i="8"/>
  <c r="C177" i="8"/>
  <c r="E177" i="8"/>
  <c r="D177" i="8"/>
  <c r="G177" i="8"/>
  <c r="F177" i="8"/>
  <c r="C181" i="8"/>
  <c r="E181" i="8"/>
  <c r="F181" i="8"/>
  <c r="D181" i="8"/>
  <c r="G181" i="8"/>
  <c r="C185" i="8"/>
  <c r="E185" i="8"/>
  <c r="D185" i="8"/>
  <c r="G185" i="8"/>
  <c r="F185" i="8"/>
  <c r="D178" i="8"/>
  <c r="F178" i="8"/>
  <c r="E178" i="8"/>
  <c r="G178" i="8"/>
  <c r="C178" i="8"/>
  <c r="C193" i="8"/>
  <c r="E193" i="8"/>
  <c r="D193" i="8"/>
  <c r="G193" i="8"/>
  <c r="F193" i="8"/>
  <c r="G209" i="8"/>
  <c r="C209" i="8"/>
  <c r="E209" i="8"/>
  <c r="D209" i="8"/>
  <c r="F209" i="8"/>
  <c r="G175" i="8"/>
  <c r="C175" i="8"/>
  <c r="E175" i="8"/>
  <c r="F175" i="8"/>
  <c r="D175" i="8"/>
  <c r="D194" i="8"/>
  <c r="F194" i="8"/>
  <c r="E194" i="8"/>
  <c r="G194" i="8"/>
  <c r="C194" i="8"/>
  <c r="E210" i="8"/>
  <c r="G210" i="8"/>
  <c r="D210" i="8"/>
  <c r="F210" i="8"/>
  <c r="C210" i="8"/>
  <c r="E184" i="8"/>
  <c r="G184" i="8"/>
  <c r="D184" i="8"/>
  <c r="F184" i="8"/>
  <c r="C184" i="8"/>
  <c r="G199" i="8"/>
  <c r="C199" i="8"/>
  <c r="E199" i="8"/>
  <c r="F199" i="8"/>
  <c r="D199" i="8"/>
  <c r="G215" i="8"/>
  <c r="C215" i="8"/>
  <c r="E215" i="8"/>
  <c r="F215" i="8"/>
  <c r="D215" i="8"/>
  <c r="F1" i="15"/>
  <c r="E171" i="8"/>
  <c r="G171" i="8"/>
  <c r="E217" i="9"/>
  <c r="E89" i="9"/>
  <c r="E25" i="9"/>
  <c r="E57" i="10"/>
  <c r="E121" i="10"/>
  <c r="E185" i="10"/>
  <c r="E249" i="10"/>
  <c r="E313" i="10"/>
  <c r="E54" i="9"/>
  <c r="E182" i="9"/>
  <c r="E91" i="10"/>
  <c r="E219" i="10"/>
  <c r="E347" i="10"/>
  <c r="E70" i="9"/>
  <c r="E198" i="9"/>
  <c r="E86" i="9"/>
  <c r="E292" i="10"/>
  <c r="E164" i="10"/>
  <c r="E36" i="10"/>
  <c r="E399" i="10"/>
  <c r="E118" i="9"/>
  <c r="E246" i="9"/>
  <c r="E320" i="9"/>
  <c r="E337" i="9"/>
  <c r="E273" i="9"/>
  <c r="E209" i="9"/>
  <c r="E145" i="9"/>
  <c r="E81" i="9"/>
  <c r="E356" i="10"/>
  <c r="E228" i="10"/>
  <c r="E100" i="10"/>
  <c r="E382" i="10"/>
  <c r="E414" i="10"/>
  <c r="E214" i="9"/>
  <c r="E153" i="9"/>
  <c r="E367" i="10"/>
  <c r="E150" i="9"/>
  <c r="E27" i="10"/>
  <c r="E155" i="10"/>
  <c r="E283" i="10"/>
  <c r="E387" i="10"/>
  <c r="E366" i="10"/>
  <c r="E398" i="10"/>
  <c r="E350" i="10"/>
  <c r="E318" i="10"/>
  <c r="E190" i="10"/>
  <c r="E158" i="10"/>
  <c r="E94" i="10"/>
  <c r="E62" i="10"/>
  <c r="E302" i="10"/>
  <c r="E270" i="10"/>
  <c r="E238" i="10"/>
  <c r="E142" i="10"/>
  <c r="E110" i="10"/>
  <c r="E404" i="10"/>
  <c r="E25" i="10"/>
  <c r="E89" i="10"/>
  <c r="E153" i="10"/>
  <c r="E217" i="10"/>
  <c r="E281" i="10"/>
  <c r="E345" i="10"/>
  <c r="E308" i="10"/>
  <c r="E244" i="10"/>
  <c r="E180" i="10"/>
  <c r="E116" i="10"/>
  <c r="E52" i="10"/>
  <c r="E288" i="9"/>
  <c r="E257" i="9"/>
  <c r="E193" i="9"/>
  <c r="E129" i="9"/>
  <c r="E65" i="9"/>
  <c r="E339" i="9"/>
  <c r="E307" i="9"/>
  <c r="E275" i="9"/>
  <c r="E305" i="9"/>
  <c r="E134" i="9"/>
  <c r="E262" i="9"/>
  <c r="E237" i="9"/>
  <c r="E205" i="9"/>
  <c r="E173" i="9"/>
  <c r="E141" i="9"/>
  <c r="E109" i="9"/>
  <c r="E77" i="9"/>
  <c r="E45" i="9"/>
  <c r="E329" i="9"/>
  <c r="E297" i="9"/>
  <c r="E265" i="9"/>
  <c r="E201" i="9"/>
  <c r="E137" i="9"/>
  <c r="E73" i="9"/>
  <c r="E38" i="9"/>
  <c r="E166" i="9"/>
  <c r="E325" i="9"/>
  <c r="E293" i="9"/>
  <c r="E85" i="8"/>
  <c r="E133" i="8"/>
  <c r="E162" i="8"/>
  <c r="E146" i="8"/>
  <c r="E130" i="8"/>
  <c r="E114" i="8"/>
  <c r="E98" i="8"/>
  <c r="E82" i="8"/>
  <c r="E66" i="8"/>
  <c r="E50" i="8"/>
  <c r="E34" i="8"/>
  <c r="E156" i="8"/>
  <c r="E60" i="8"/>
  <c r="E53" i="8"/>
  <c r="E49" i="10"/>
  <c r="E81" i="10"/>
  <c r="E113" i="10"/>
  <c r="E145" i="10"/>
  <c r="E177" i="10"/>
  <c r="E209" i="10"/>
  <c r="E241" i="10"/>
  <c r="E273" i="10"/>
  <c r="E305" i="10"/>
  <c r="E337" i="10"/>
  <c r="E375" i="10"/>
  <c r="E407" i="10"/>
  <c r="E334" i="10"/>
  <c r="E286" i="10"/>
  <c r="E254" i="10"/>
  <c r="E78" i="10"/>
  <c r="E30" i="10"/>
  <c r="E386" i="10"/>
  <c r="E418" i="10"/>
  <c r="E43" i="10"/>
  <c r="E75" i="10"/>
  <c r="E107" i="10"/>
  <c r="E139" i="10"/>
  <c r="E171" i="10"/>
  <c r="E203" i="10"/>
  <c r="E235" i="10"/>
  <c r="E267" i="10"/>
  <c r="E299" i="10"/>
  <c r="E331" i="10"/>
  <c r="E363" i="10"/>
  <c r="E395" i="10"/>
  <c r="E324" i="10"/>
  <c r="E260" i="10"/>
  <c r="E196" i="10"/>
  <c r="E132" i="10"/>
  <c r="E68" i="10"/>
  <c r="E140" i="8"/>
  <c r="E92" i="8"/>
  <c r="E170" i="8"/>
  <c r="E260" i="9"/>
  <c r="E228" i="9"/>
  <c r="E212" i="9"/>
  <c r="E196" i="9"/>
  <c r="E164" i="9"/>
  <c r="E347" i="9"/>
  <c r="E363" i="9"/>
  <c r="E379" i="9"/>
  <c r="E395" i="9"/>
  <c r="E411" i="9"/>
  <c r="E321" i="9"/>
  <c r="E289" i="9"/>
  <c r="E225" i="9"/>
  <c r="E161" i="9"/>
  <c r="E97" i="9"/>
  <c r="E33" i="9"/>
  <c r="E148" i="9"/>
  <c r="E132" i="9"/>
  <c r="E100" i="9"/>
  <c r="E84" i="9"/>
  <c r="E68" i="9"/>
  <c r="E36" i="9"/>
  <c r="E344" i="9"/>
  <c r="E360" i="9"/>
  <c r="E376" i="9"/>
  <c r="E392" i="9"/>
  <c r="E408" i="9"/>
  <c r="E30" i="9"/>
  <c r="E94" i="9"/>
  <c r="E357" i="9"/>
  <c r="E373" i="9"/>
  <c r="E389" i="9"/>
  <c r="E405" i="9"/>
  <c r="E59" i="10"/>
  <c r="E123" i="10"/>
  <c r="E187" i="10"/>
  <c r="E251" i="10"/>
  <c r="E315" i="10"/>
  <c r="E371" i="10"/>
  <c r="E403" i="10"/>
  <c r="E419" i="10"/>
  <c r="E348" i="10"/>
  <c r="E316" i="10"/>
  <c r="E300" i="10"/>
  <c r="E284" i="10"/>
  <c r="E252" i="10"/>
  <c r="E236" i="10"/>
  <c r="E220" i="10"/>
  <c r="E188" i="10"/>
  <c r="E172" i="10"/>
  <c r="E156" i="10"/>
  <c r="E124" i="10"/>
  <c r="E108" i="10"/>
  <c r="E92" i="10"/>
  <c r="E60" i="10"/>
  <c r="E44" i="10"/>
  <c r="E28" i="10"/>
  <c r="E69" i="10"/>
  <c r="E376" i="10"/>
  <c r="E408" i="10"/>
  <c r="E364" i="10"/>
  <c r="E396" i="10"/>
  <c r="E370" i="10"/>
  <c r="E402" i="10"/>
  <c r="E379" i="10"/>
  <c r="E340" i="10"/>
  <c r="E276" i="10"/>
  <c r="E212" i="10"/>
  <c r="E148" i="10"/>
  <c r="E84" i="10"/>
  <c r="E346" i="10"/>
  <c r="E314" i="10"/>
  <c r="E282" i="10"/>
  <c r="E250" i="10"/>
  <c r="E218" i="10"/>
  <c r="E186" i="10"/>
  <c r="E154" i="10"/>
  <c r="E122" i="10"/>
  <c r="E90" i="10"/>
  <c r="E58" i="10"/>
  <c r="E26" i="10"/>
  <c r="E101" i="10"/>
  <c r="E165" i="10"/>
  <c r="E229" i="10"/>
  <c r="E293" i="10"/>
  <c r="E357" i="10"/>
  <c r="E392" i="10"/>
  <c r="E23" i="10"/>
  <c r="E87" i="10"/>
  <c r="E151" i="10"/>
  <c r="E215" i="10"/>
  <c r="E279" i="10"/>
  <c r="E343" i="10"/>
  <c r="E77" i="10"/>
  <c r="E141" i="10"/>
  <c r="E205" i="10"/>
  <c r="E269" i="10"/>
  <c r="E333" i="10"/>
  <c r="E380" i="10"/>
  <c r="E412" i="10"/>
  <c r="E207" i="10"/>
  <c r="E413" i="10"/>
  <c r="E47" i="10"/>
  <c r="E127" i="10"/>
  <c r="E373" i="10"/>
  <c r="E223" i="10"/>
  <c r="E175" i="10"/>
  <c r="E33" i="10"/>
  <c r="E65" i="10"/>
  <c r="E97" i="10"/>
  <c r="E129" i="10"/>
  <c r="E161" i="10"/>
  <c r="E193" i="10"/>
  <c r="E225" i="10"/>
  <c r="E257" i="10"/>
  <c r="E289" i="10"/>
  <c r="E321" i="10"/>
  <c r="E353" i="10"/>
  <c r="E374" i="10"/>
  <c r="E390" i="10"/>
  <c r="E406" i="10"/>
  <c r="E383" i="10"/>
  <c r="E415" i="10"/>
  <c r="E358" i="10"/>
  <c r="E326" i="10"/>
  <c r="E310" i="10"/>
  <c r="E294" i="10"/>
  <c r="E262" i="10"/>
  <c r="E246" i="10"/>
  <c r="E230" i="10"/>
  <c r="E198" i="10"/>
  <c r="E182" i="10"/>
  <c r="E166" i="10"/>
  <c r="E134" i="10"/>
  <c r="E118" i="10"/>
  <c r="E102" i="10"/>
  <c r="E70" i="10"/>
  <c r="E54" i="10"/>
  <c r="E368" i="10"/>
  <c r="E400" i="10"/>
  <c r="E388" i="10"/>
  <c r="E420" i="10"/>
  <c r="E301" i="9"/>
  <c r="E269" i="9"/>
  <c r="E221" i="9"/>
  <c r="E304" i="9"/>
  <c r="E336" i="9"/>
  <c r="E355" i="9"/>
  <c r="E371" i="9"/>
  <c r="E387" i="9"/>
  <c r="E403" i="9"/>
  <c r="E419" i="9"/>
  <c r="E313" i="9"/>
  <c r="E281" i="9"/>
  <c r="E249" i="9"/>
  <c r="E233" i="9"/>
  <c r="E185" i="9"/>
  <c r="E169" i="9"/>
  <c r="E121" i="9"/>
  <c r="E105" i="9"/>
  <c r="E57" i="9"/>
  <c r="E41" i="9"/>
  <c r="E252" i="9"/>
  <c r="E236" i="9"/>
  <c r="E220" i="9"/>
  <c r="E204" i="9"/>
  <c r="E188" i="9"/>
  <c r="E172" i="9"/>
  <c r="E156" i="9"/>
  <c r="E140" i="9"/>
  <c r="E124" i="9"/>
  <c r="E108" i="9"/>
  <c r="E92" i="9"/>
  <c r="E76" i="9"/>
  <c r="E60" i="9"/>
  <c r="E44" i="9"/>
  <c r="E28" i="9"/>
  <c r="E331" i="9"/>
  <c r="E315" i="9"/>
  <c r="E299" i="9"/>
  <c r="E283" i="9"/>
  <c r="E267" i="9"/>
  <c r="E352" i="9"/>
  <c r="E368" i="9"/>
  <c r="E384" i="9"/>
  <c r="E400" i="9"/>
  <c r="E416" i="9"/>
  <c r="E62" i="9"/>
  <c r="E126" i="9"/>
  <c r="E190" i="9"/>
  <c r="E254" i="9"/>
  <c r="E292" i="9"/>
  <c r="E324" i="9"/>
  <c r="E349" i="9"/>
  <c r="E365" i="9"/>
  <c r="E381" i="9"/>
  <c r="E397" i="9"/>
  <c r="E413" i="9"/>
  <c r="E50" i="9"/>
  <c r="E114" i="9"/>
  <c r="E178" i="9"/>
  <c r="E242" i="9"/>
  <c r="E286" i="9"/>
  <c r="E318" i="9"/>
  <c r="E346" i="9"/>
  <c r="E362" i="9"/>
  <c r="E378" i="9"/>
  <c r="E394" i="9"/>
  <c r="E410" i="9"/>
  <c r="E244" i="9"/>
  <c r="E180" i="9"/>
  <c r="E116" i="9"/>
  <c r="E52" i="9"/>
  <c r="E333" i="9"/>
  <c r="E157" i="9"/>
  <c r="E93" i="9"/>
  <c r="E29" i="9"/>
  <c r="E272" i="9"/>
  <c r="E343" i="9"/>
  <c r="E359" i="9"/>
  <c r="E375" i="9"/>
  <c r="E391" i="9"/>
  <c r="E407" i="9"/>
  <c r="E341" i="9"/>
  <c r="E309" i="9"/>
  <c r="E277" i="9"/>
  <c r="E109" i="8"/>
  <c r="E29" i="8"/>
  <c r="E154" i="8"/>
  <c r="E138" i="8"/>
  <c r="E122" i="8"/>
  <c r="E106" i="8"/>
  <c r="E90" i="8"/>
  <c r="E74" i="8"/>
  <c r="E58" i="8"/>
  <c r="E42" i="8"/>
  <c r="E26" i="8"/>
  <c r="E125" i="8"/>
  <c r="E37" i="8"/>
  <c r="E164" i="8"/>
  <c r="E116" i="8"/>
  <c r="E161" i="8"/>
  <c r="E65" i="8"/>
  <c r="E158" i="8"/>
  <c r="E142" i="8"/>
  <c r="E126" i="8"/>
  <c r="E110" i="8"/>
  <c r="E94" i="8"/>
  <c r="E78" i="8"/>
  <c r="E62" i="8"/>
  <c r="E46" i="8"/>
  <c r="E30" i="8"/>
  <c r="E152" i="8"/>
  <c r="E104" i="8"/>
  <c r="E145" i="8"/>
  <c r="E97" i="8"/>
  <c r="E81" i="8"/>
  <c r="E148" i="8"/>
  <c r="E132" i="8"/>
  <c r="E100" i="8"/>
  <c r="E84" i="8"/>
  <c r="E68" i="8"/>
  <c r="E129" i="8"/>
  <c r="E77" i="8"/>
  <c r="E167" i="8"/>
  <c r="E151" i="8"/>
  <c r="E135" i="8"/>
  <c r="E119" i="8"/>
  <c r="E103" i="8"/>
  <c r="E87" i="8"/>
  <c r="E71" i="8"/>
  <c r="E55" i="8"/>
  <c r="E39" i="8"/>
  <c r="E23" i="8"/>
  <c r="E49" i="8"/>
  <c r="E32" i="8"/>
  <c r="E251" i="9"/>
  <c r="E187" i="9"/>
  <c r="E123" i="9"/>
  <c r="E59" i="9"/>
  <c r="E27" i="9"/>
  <c r="E26" i="9"/>
  <c r="E266" i="9"/>
  <c r="E362" i="10"/>
  <c r="E266" i="10"/>
  <c r="E241" i="9"/>
  <c r="E177" i="9"/>
  <c r="E113" i="9"/>
  <c r="E49" i="9"/>
  <c r="E219" i="9"/>
  <c r="E155" i="9"/>
  <c r="E75" i="9"/>
  <c r="E138" i="9"/>
  <c r="E330" i="9"/>
  <c r="E296" i="9"/>
  <c r="E328" i="9"/>
  <c r="E351" i="9"/>
  <c r="E367" i="9"/>
  <c r="E383" i="9"/>
  <c r="E399" i="9"/>
  <c r="E415" i="9"/>
  <c r="E317" i="9"/>
  <c r="E285" i="9"/>
  <c r="E253" i="9"/>
  <c r="E189" i="9"/>
  <c r="E235" i="9"/>
  <c r="E171" i="9"/>
  <c r="E107" i="9"/>
  <c r="E43" i="9"/>
  <c r="E202" i="9"/>
  <c r="E330" i="10"/>
  <c r="E234" i="10"/>
  <c r="E202" i="10"/>
  <c r="E170" i="10"/>
  <c r="E138" i="10"/>
  <c r="E106" i="10"/>
  <c r="E385" i="10"/>
  <c r="E417" i="10"/>
  <c r="E52" i="8"/>
  <c r="E36" i="8"/>
  <c r="E169" i="8"/>
  <c r="E203" i="9"/>
  <c r="E139" i="9"/>
  <c r="E91" i="9"/>
  <c r="E74" i="9"/>
  <c r="E298" i="9"/>
  <c r="E298" i="10"/>
  <c r="E74" i="10"/>
  <c r="E42" i="10"/>
  <c r="E280" i="9"/>
  <c r="E312" i="9"/>
  <c r="E261" i="9"/>
  <c r="E245" i="9"/>
  <c r="E229" i="9"/>
  <c r="E213" i="9"/>
  <c r="E197" i="9"/>
  <c r="E181" i="9"/>
  <c r="E165" i="9"/>
  <c r="E149" i="9"/>
  <c r="E133" i="9"/>
  <c r="E117" i="9"/>
  <c r="E101" i="9"/>
  <c r="E85" i="9"/>
  <c r="E69" i="9"/>
  <c r="E53" i="9"/>
  <c r="E37" i="9"/>
  <c r="E264" i="9"/>
  <c r="E248" i="9"/>
  <c r="E232" i="9"/>
  <c r="E216" i="9"/>
  <c r="E200" i="9"/>
  <c r="E184" i="9"/>
  <c r="E168" i="9"/>
  <c r="E152" i="9"/>
  <c r="E136" i="9"/>
  <c r="E120" i="9"/>
  <c r="E104" i="9"/>
  <c r="E88" i="9"/>
  <c r="E72" i="9"/>
  <c r="E56" i="9"/>
  <c r="E40" i="9"/>
  <c r="E24" i="9"/>
  <c r="E327" i="9"/>
  <c r="E311" i="9"/>
  <c r="E295" i="9"/>
  <c r="E279" i="9"/>
  <c r="E263" i="9"/>
  <c r="E247" i="9"/>
  <c r="E231" i="9"/>
  <c r="E215" i="9"/>
  <c r="E199" i="9"/>
  <c r="E183" i="9"/>
  <c r="E167" i="9"/>
  <c r="E151" i="9"/>
  <c r="E135" i="9"/>
  <c r="E119" i="9"/>
  <c r="E103" i="9"/>
  <c r="E87" i="9"/>
  <c r="E71" i="9"/>
  <c r="E55" i="9"/>
  <c r="E39" i="9"/>
  <c r="E23" i="9"/>
  <c r="E90" i="9"/>
  <c r="E154" i="9"/>
  <c r="E218" i="9"/>
  <c r="E274" i="9"/>
  <c r="E306" i="9"/>
  <c r="E338" i="9"/>
  <c r="E356" i="9"/>
  <c r="E372" i="9"/>
  <c r="E388" i="9"/>
  <c r="E404" i="9"/>
  <c r="E420" i="9"/>
  <c r="E78" i="9"/>
  <c r="E142" i="9"/>
  <c r="E206" i="9"/>
  <c r="E268" i="9"/>
  <c r="E300" i="9"/>
  <c r="E332" i="9"/>
  <c r="E353" i="9"/>
  <c r="E369" i="9"/>
  <c r="E385" i="9"/>
  <c r="E401" i="9"/>
  <c r="E417" i="9"/>
  <c r="E66" i="9"/>
  <c r="E130" i="9"/>
  <c r="E194" i="9"/>
  <c r="E258" i="9"/>
  <c r="E294" i="9"/>
  <c r="E326" i="9"/>
  <c r="E350" i="9"/>
  <c r="E366" i="9"/>
  <c r="E382" i="9"/>
  <c r="E398" i="9"/>
  <c r="E414" i="9"/>
  <c r="E22" i="9"/>
  <c r="D22" i="9"/>
  <c r="E51" i="10"/>
  <c r="E83" i="10"/>
  <c r="E115" i="10"/>
  <c r="E147" i="10"/>
  <c r="E179" i="10"/>
  <c r="E211" i="10"/>
  <c r="E243" i="10"/>
  <c r="E275" i="10"/>
  <c r="E307" i="10"/>
  <c r="E339" i="10"/>
  <c r="E352" i="10"/>
  <c r="E336" i="10"/>
  <c r="E320" i="10"/>
  <c r="E304" i="10"/>
  <c r="E288" i="10"/>
  <c r="E272" i="10"/>
  <c r="E256" i="10"/>
  <c r="E240" i="10"/>
  <c r="E224" i="10"/>
  <c r="E208" i="10"/>
  <c r="E192" i="10"/>
  <c r="E176" i="10"/>
  <c r="E160" i="10"/>
  <c r="E144" i="10"/>
  <c r="E128" i="10"/>
  <c r="E112" i="10"/>
  <c r="E96" i="10"/>
  <c r="E80" i="10"/>
  <c r="E64" i="10"/>
  <c r="E48" i="10"/>
  <c r="E32" i="10"/>
  <c r="E342" i="10"/>
  <c r="E278" i="10"/>
  <c r="E214" i="10"/>
  <c r="E150" i="10"/>
  <c r="E86" i="10"/>
  <c r="C37" i="10"/>
  <c r="E38" i="10"/>
  <c r="E53" i="10"/>
  <c r="E117" i="10"/>
  <c r="E181" i="10"/>
  <c r="E245" i="10"/>
  <c r="E309" i="10"/>
  <c r="E39" i="10"/>
  <c r="E103" i="10"/>
  <c r="E167" i="10"/>
  <c r="E231" i="10"/>
  <c r="E295" i="10"/>
  <c r="E359" i="10"/>
  <c r="E393" i="10"/>
  <c r="E29" i="10"/>
  <c r="E93" i="10"/>
  <c r="E157" i="10"/>
  <c r="E221" i="10"/>
  <c r="E285" i="10"/>
  <c r="E349" i="10"/>
  <c r="E271" i="10"/>
  <c r="E95" i="10"/>
  <c r="E303" i="10"/>
  <c r="E191" i="10"/>
  <c r="E405" i="10"/>
  <c r="E351" i="10"/>
  <c r="E239" i="10"/>
  <c r="E166" i="8"/>
  <c r="E150" i="8"/>
  <c r="E134" i="8"/>
  <c r="E118" i="8"/>
  <c r="E102" i="8"/>
  <c r="E86" i="8"/>
  <c r="E70" i="8"/>
  <c r="E54" i="8"/>
  <c r="E38" i="8"/>
  <c r="E165" i="8"/>
  <c r="E113" i="8"/>
  <c r="E69" i="8"/>
  <c r="E25" i="8"/>
  <c r="E160" i="8"/>
  <c r="E144" i="8"/>
  <c r="E128" i="8"/>
  <c r="E112" i="8"/>
  <c r="E96" i="8"/>
  <c r="E80" i="8"/>
  <c r="E64" i="8"/>
  <c r="E48" i="8"/>
  <c r="E157" i="8"/>
  <c r="E117" i="8"/>
  <c r="E61" i="8"/>
  <c r="E163" i="8"/>
  <c r="E147" i="8"/>
  <c r="E131" i="8"/>
  <c r="E115" i="8"/>
  <c r="E99" i="8"/>
  <c r="E83" i="8"/>
  <c r="E67" i="8"/>
  <c r="E51" i="8"/>
  <c r="E35" i="8"/>
  <c r="E323" i="9"/>
  <c r="E291" i="9"/>
  <c r="E259" i="9"/>
  <c r="E243" i="9"/>
  <c r="E227" i="9"/>
  <c r="E211" i="9"/>
  <c r="E195" i="9"/>
  <c r="E179" i="9"/>
  <c r="E163" i="9"/>
  <c r="E147" i="9"/>
  <c r="E131" i="9"/>
  <c r="E115" i="9"/>
  <c r="E99" i="9"/>
  <c r="E83" i="9"/>
  <c r="E67" i="9"/>
  <c r="E51" i="9"/>
  <c r="E35" i="9"/>
  <c r="E42" i="9"/>
  <c r="E106" i="9"/>
  <c r="E170" i="9"/>
  <c r="E234" i="9"/>
  <c r="E282" i="9"/>
  <c r="E314" i="9"/>
  <c r="E158" i="9"/>
  <c r="E222" i="9"/>
  <c r="E276" i="9"/>
  <c r="E308" i="9"/>
  <c r="E340" i="9"/>
  <c r="E82" i="9"/>
  <c r="E146" i="9"/>
  <c r="E210" i="9"/>
  <c r="E270" i="9"/>
  <c r="E302" i="9"/>
  <c r="E334" i="9"/>
  <c r="E354" i="9"/>
  <c r="E370" i="9"/>
  <c r="E386" i="9"/>
  <c r="E402" i="9"/>
  <c r="E418" i="9"/>
  <c r="E41" i="10"/>
  <c r="E73" i="10"/>
  <c r="E105" i="10"/>
  <c r="E137" i="10"/>
  <c r="E169" i="10"/>
  <c r="E201" i="10"/>
  <c r="E233" i="10"/>
  <c r="E265" i="10"/>
  <c r="E297" i="10"/>
  <c r="E329" i="10"/>
  <c r="E361" i="10"/>
  <c r="E378" i="10"/>
  <c r="E394" i="10"/>
  <c r="E410" i="10"/>
  <c r="E332" i="10"/>
  <c r="E268" i="10"/>
  <c r="E204" i="10"/>
  <c r="E140" i="10"/>
  <c r="E76" i="10"/>
  <c r="E354" i="10"/>
  <c r="E338" i="10"/>
  <c r="E322" i="10"/>
  <c r="E306" i="10"/>
  <c r="E290" i="10"/>
  <c r="E274" i="10"/>
  <c r="E258" i="10"/>
  <c r="E242" i="10"/>
  <c r="E226" i="10"/>
  <c r="E210" i="10"/>
  <c r="E194" i="10"/>
  <c r="E178" i="10"/>
  <c r="E162" i="10"/>
  <c r="E146" i="10"/>
  <c r="E130" i="10"/>
  <c r="E114" i="10"/>
  <c r="E98" i="10"/>
  <c r="E82" i="10"/>
  <c r="E66" i="10"/>
  <c r="E50" i="10"/>
  <c r="E34" i="10"/>
  <c r="E133" i="10"/>
  <c r="E197" i="10"/>
  <c r="E261" i="10"/>
  <c r="E325" i="10"/>
  <c r="E55" i="10"/>
  <c r="E119" i="10"/>
  <c r="E183" i="10"/>
  <c r="E247" i="10"/>
  <c r="E311" i="10"/>
  <c r="E369" i="10"/>
  <c r="E401" i="10"/>
  <c r="E45" i="10"/>
  <c r="E109" i="10"/>
  <c r="E173" i="10"/>
  <c r="E237" i="10"/>
  <c r="E301" i="10"/>
  <c r="E79" i="10"/>
  <c r="E335" i="10"/>
  <c r="E287" i="10"/>
  <c r="E397" i="10"/>
  <c r="E255" i="10"/>
  <c r="E31" i="10"/>
  <c r="E389" i="10"/>
  <c r="E365" i="10"/>
  <c r="E121" i="8"/>
  <c r="E73" i="8"/>
  <c r="E41" i="8"/>
  <c r="E149" i="8"/>
  <c r="E101" i="8"/>
  <c r="E57" i="8"/>
  <c r="D22" i="8"/>
  <c r="E22" i="8"/>
  <c r="E124" i="8"/>
  <c r="E108" i="8"/>
  <c r="E76" i="8"/>
  <c r="E44" i="8"/>
  <c r="E28" i="8"/>
  <c r="E153" i="8"/>
  <c r="E105" i="8"/>
  <c r="E33" i="8"/>
  <c r="E159" i="8"/>
  <c r="E143" i="8"/>
  <c r="E127" i="8"/>
  <c r="E111" i="8"/>
  <c r="E95" i="8"/>
  <c r="E79" i="8"/>
  <c r="E63" i="8"/>
  <c r="E47" i="8"/>
  <c r="E31" i="8"/>
  <c r="E125" i="9"/>
  <c r="E61" i="9"/>
  <c r="E256" i="9"/>
  <c r="E240" i="9"/>
  <c r="E224" i="9"/>
  <c r="E208" i="9"/>
  <c r="E192" i="9"/>
  <c r="E176" i="9"/>
  <c r="E160" i="9"/>
  <c r="E144" i="9"/>
  <c r="E128" i="9"/>
  <c r="E112" i="9"/>
  <c r="E96" i="9"/>
  <c r="E80" i="9"/>
  <c r="E64" i="9"/>
  <c r="E48" i="9"/>
  <c r="E32" i="9"/>
  <c r="E335" i="9"/>
  <c r="E319" i="9"/>
  <c r="E303" i="9"/>
  <c r="E287" i="9"/>
  <c r="E271" i="9"/>
  <c r="E255" i="9"/>
  <c r="E239" i="9"/>
  <c r="E223" i="9"/>
  <c r="E207" i="9"/>
  <c r="E191" i="9"/>
  <c r="E175" i="9"/>
  <c r="E159" i="9"/>
  <c r="E143" i="9"/>
  <c r="E127" i="9"/>
  <c r="E111" i="9"/>
  <c r="E95" i="9"/>
  <c r="E79" i="9"/>
  <c r="E63" i="9"/>
  <c r="E47" i="9"/>
  <c r="E31" i="9"/>
  <c r="E58" i="9"/>
  <c r="E122" i="9"/>
  <c r="E186" i="9"/>
  <c r="E250" i="9"/>
  <c r="E290" i="9"/>
  <c r="E322" i="9"/>
  <c r="E348" i="9"/>
  <c r="E364" i="9"/>
  <c r="E380" i="9"/>
  <c r="E396" i="9"/>
  <c r="E412" i="9"/>
  <c r="E46" i="9"/>
  <c r="E110" i="9"/>
  <c r="E174" i="9"/>
  <c r="E238" i="9"/>
  <c r="E284" i="9"/>
  <c r="E316" i="9"/>
  <c r="E345" i="9"/>
  <c r="E361" i="9"/>
  <c r="E377" i="9"/>
  <c r="E393" i="9"/>
  <c r="E409" i="9"/>
  <c r="E34" i="9"/>
  <c r="E98" i="9"/>
  <c r="E162" i="9"/>
  <c r="E226" i="9"/>
  <c r="E278" i="9"/>
  <c r="E310" i="9"/>
  <c r="E342" i="9"/>
  <c r="E358" i="9"/>
  <c r="E374" i="9"/>
  <c r="E390" i="9"/>
  <c r="E406" i="9"/>
  <c r="D22" i="10"/>
  <c r="E22" i="10"/>
  <c r="E35" i="10"/>
  <c r="E67" i="10"/>
  <c r="E99" i="10"/>
  <c r="E131" i="10"/>
  <c r="E163" i="10"/>
  <c r="E195" i="10"/>
  <c r="E227" i="10"/>
  <c r="E259" i="10"/>
  <c r="E291" i="10"/>
  <c r="E323" i="10"/>
  <c r="E355" i="10"/>
  <c r="E391" i="10"/>
  <c r="E360" i="10"/>
  <c r="E344" i="10"/>
  <c r="E328" i="10"/>
  <c r="E312" i="10"/>
  <c r="E296" i="10"/>
  <c r="E280" i="10"/>
  <c r="E264" i="10"/>
  <c r="E248" i="10"/>
  <c r="E232" i="10"/>
  <c r="E216" i="10"/>
  <c r="E200" i="10"/>
  <c r="E184" i="10"/>
  <c r="E168" i="10"/>
  <c r="E152" i="10"/>
  <c r="E136" i="10"/>
  <c r="E120" i="10"/>
  <c r="E104" i="10"/>
  <c r="E88" i="10"/>
  <c r="E72" i="10"/>
  <c r="E56" i="10"/>
  <c r="E40" i="10"/>
  <c r="E24" i="10"/>
  <c r="E222" i="10"/>
  <c r="E206" i="10"/>
  <c r="E174" i="10"/>
  <c r="E126" i="10"/>
  <c r="E46" i="10"/>
  <c r="E85" i="10"/>
  <c r="E149" i="10"/>
  <c r="E213" i="10"/>
  <c r="E277" i="10"/>
  <c r="E341" i="10"/>
  <c r="E384" i="10"/>
  <c r="E416" i="10"/>
  <c r="E71" i="10"/>
  <c r="E135" i="10"/>
  <c r="E199" i="10"/>
  <c r="E263" i="10"/>
  <c r="E327" i="10"/>
  <c r="E377" i="10"/>
  <c r="E409" i="10"/>
  <c r="E61" i="10"/>
  <c r="E125" i="10"/>
  <c r="E189" i="10"/>
  <c r="E253" i="10"/>
  <c r="E317" i="10"/>
  <c r="E372" i="10"/>
  <c r="E143" i="10"/>
  <c r="E381" i="10"/>
  <c r="E63" i="10"/>
  <c r="E319" i="10"/>
  <c r="E159" i="10"/>
  <c r="E111" i="10"/>
  <c r="E137" i="8"/>
  <c r="E89" i="8"/>
  <c r="E45" i="8"/>
  <c r="E168" i="8"/>
  <c r="E136" i="8"/>
  <c r="E120" i="8"/>
  <c r="E88" i="8"/>
  <c r="E72" i="8"/>
  <c r="E56" i="8"/>
  <c r="E40" i="8"/>
  <c r="E24" i="8"/>
  <c r="E141" i="8"/>
  <c r="E93" i="8"/>
  <c r="E155" i="8"/>
  <c r="E139" i="8"/>
  <c r="E123" i="8"/>
  <c r="E107" i="8"/>
  <c r="E91" i="8"/>
  <c r="E75" i="8"/>
  <c r="E59" i="8"/>
  <c r="E43" i="8"/>
  <c r="E27" i="8"/>
  <c r="E37" i="10"/>
  <c r="E20" i="5"/>
  <c r="F8" i="8"/>
  <c r="F7" i="8"/>
  <c r="F11" i="6"/>
  <c r="B18" i="6" s="1"/>
  <c r="F9" i="6"/>
  <c r="B16" i="6" s="1"/>
  <c r="F8" i="9"/>
  <c r="F7" i="9"/>
  <c r="F10" i="10"/>
  <c r="F7" i="10"/>
  <c r="F11" i="5"/>
  <c r="B18" i="5" s="1"/>
  <c r="F9" i="5"/>
  <c r="B16" i="5" s="1"/>
  <c r="D31" i="10"/>
  <c r="D173" i="10"/>
  <c r="C139" i="10"/>
  <c r="D171" i="10"/>
  <c r="D48" i="10"/>
  <c r="D129" i="10"/>
  <c r="C65" i="10"/>
  <c r="C158" i="10"/>
  <c r="C62" i="10"/>
  <c r="D172" i="10"/>
  <c r="C164" i="10"/>
  <c r="C79" i="10"/>
  <c r="C31" i="10"/>
  <c r="D79" i="10"/>
  <c r="C44" i="10"/>
  <c r="D159" i="10"/>
  <c r="D152" i="10"/>
  <c r="D40" i="10"/>
  <c r="D135" i="10"/>
  <c r="D24" i="10"/>
  <c r="D120" i="10"/>
  <c r="C122" i="10"/>
  <c r="C76" i="10"/>
  <c r="D47" i="10"/>
  <c r="C127" i="10"/>
  <c r="C134" i="10"/>
  <c r="C159" i="10"/>
  <c r="D143" i="10"/>
  <c r="D96" i="10"/>
  <c r="C94" i="10"/>
  <c r="D71" i="10"/>
  <c r="C124" i="10"/>
  <c r="D127" i="10"/>
  <c r="C47" i="10"/>
  <c r="C149" i="10"/>
  <c r="C85" i="10"/>
  <c r="C142" i="10"/>
  <c r="C46" i="10"/>
  <c r="C143" i="10"/>
  <c r="D37" i="10"/>
  <c r="C165" i="10"/>
  <c r="C39" i="10"/>
  <c r="F137" i="10"/>
  <c r="D169" i="10"/>
  <c r="D392" i="10"/>
  <c r="C26" i="10"/>
  <c r="C57" i="10"/>
  <c r="F84" i="10"/>
  <c r="C154" i="10"/>
  <c r="C171" i="10"/>
  <c r="C140" i="10"/>
  <c r="C75" i="10"/>
  <c r="C161" i="10"/>
  <c r="D128" i="10"/>
  <c r="C113" i="10"/>
  <c r="G94" i="10"/>
  <c r="C80" i="10"/>
  <c r="C66" i="10"/>
  <c r="C32" i="10"/>
  <c r="C364" i="10"/>
  <c r="C42" i="10"/>
  <c r="D161" i="10"/>
  <c r="C103" i="10"/>
  <c r="C90" i="10"/>
  <c r="D75" i="10"/>
  <c r="C58" i="10"/>
  <c r="C167" i="10"/>
  <c r="C160" i="10"/>
  <c r="C108" i="10"/>
  <c r="C48" i="10"/>
  <c r="C71" i="10"/>
  <c r="D55" i="10"/>
  <c r="C121" i="10"/>
  <c r="D43" i="10"/>
  <c r="D107" i="10"/>
  <c r="D160" i="10"/>
  <c r="D140" i="10"/>
  <c r="C33" i="10"/>
  <c r="C81" i="10"/>
  <c r="C145" i="10"/>
  <c r="C112" i="10"/>
  <c r="C96" i="10"/>
  <c r="C64" i="10"/>
  <c r="D32" i="10"/>
  <c r="C133" i="10"/>
  <c r="C117" i="10"/>
  <c r="F100" i="10"/>
  <c r="C69" i="10"/>
  <c r="G53" i="10"/>
  <c r="C126" i="10"/>
  <c r="D111" i="10"/>
  <c r="C78" i="10"/>
  <c r="C30" i="10"/>
  <c r="F157" i="10"/>
  <c r="C95" i="10"/>
  <c r="D145" i="10"/>
  <c r="C128" i="10"/>
  <c r="C162" i="10"/>
  <c r="D139" i="10"/>
  <c r="C110" i="10"/>
  <c r="D95" i="10"/>
  <c r="G78" i="10"/>
  <c r="D63" i="10"/>
  <c r="D144" i="10"/>
  <c r="D112" i="10"/>
  <c r="D80" i="10"/>
  <c r="D64" i="10"/>
  <c r="C144" i="10"/>
  <c r="C73" i="10"/>
  <c r="D89" i="8"/>
  <c r="F150" i="8"/>
  <c r="C150" i="8"/>
  <c r="G150" i="8"/>
  <c r="D150" i="8"/>
  <c r="C168" i="8"/>
  <c r="G168" i="8"/>
  <c r="D168" i="8"/>
  <c r="F168" i="8"/>
  <c r="C164" i="8"/>
  <c r="G164" i="8"/>
  <c r="D164" i="8"/>
  <c r="F164" i="8"/>
  <c r="F154" i="8"/>
  <c r="C154" i="8"/>
  <c r="G154" i="8"/>
  <c r="D154" i="8"/>
  <c r="D159" i="8"/>
  <c r="F159" i="8"/>
  <c r="G159" i="8"/>
  <c r="C159" i="8"/>
  <c r="F165" i="8"/>
  <c r="D165" i="8"/>
  <c r="G165" i="8"/>
  <c r="C165" i="8"/>
  <c r="F149" i="8"/>
  <c r="C149" i="8"/>
  <c r="G149" i="8"/>
  <c r="D149" i="8"/>
  <c r="C156" i="8"/>
  <c r="G156" i="8"/>
  <c r="D156" i="8"/>
  <c r="F156" i="8"/>
  <c r="F146" i="8"/>
  <c r="C146" i="8"/>
  <c r="G146" i="8"/>
  <c r="D146" i="8"/>
  <c r="D171" i="8"/>
  <c r="F171" i="8"/>
  <c r="C171" i="8"/>
  <c r="D155" i="8"/>
  <c r="F155" i="8"/>
  <c r="C155" i="8"/>
  <c r="G155" i="8"/>
  <c r="F161" i="8"/>
  <c r="D161" i="8"/>
  <c r="C161" i="8"/>
  <c r="G161" i="8"/>
  <c r="C160" i="8"/>
  <c r="G160" i="8"/>
  <c r="D160" i="8"/>
  <c r="F160" i="8"/>
  <c r="C166" i="8"/>
  <c r="G166" i="8"/>
  <c r="D166" i="8"/>
  <c r="F166" i="8"/>
  <c r="C148" i="8"/>
  <c r="G148" i="8"/>
  <c r="D148" i="8"/>
  <c r="F148" i="8"/>
  <c r="C170" i="8"/>
  <c r="G170" i="8"/>
  <c r="F170" i="8"/>
  <c r="D170" i="8"/>
  <c r="D167" i="8"/>
  <c r="F167" i="8"/>
  <c r="G167" i="8"/>
  <c r="C167" i="8"/>
  <c r="D151" i="8"/>
  <c r="F151" i="8"/>
  <c r="C151" i="8"/>
  <c r="G151" i="8"/>
  <c r="F157" i="8"/>
  <c r="C157" i="8"/>
  <c r="D157" i="8"/>
  <c r="G157" i="8"/>
  <c r="C152" i="8"/>
  <c r="G152" i="8"/>
  <c r="D152" i="8"/>
  <c r="F152" i="8"/>
  <c r="C158" i="8"/>
  <c r="G158" i="8"/>
  <c r="D158" i="8"/>
  <c r="F158" i="8"/>
  <c r="C162" i="8"/>
  <c r="G162" i="8"/>
  <c r="F162" i="8"/>
  <c r="D162" i="8"/>
  <c r="D163" i="8"/>
  <c r="F163" i="8"/>
  <c r="C163" i="8"/>
  <c r="G163" i="8"/>
  <c r="D147" i="8"/>
  <c r="F147" i="8"/>
  <c r="C147" i="8"/>
  <c r="G147" i="8"/>
  <c r="F169" i="8"/>
  <c r="D169" i="8"/>
  <c r="C169" i="8"/>
  <c r="G169" i="8"/>
  <c r="F153" i="8"/>
  <c r="C153" i="8"/>
  <c r="G153" i="8"/>
  <c r="D153" i="8"/>
  <c r="C119" i="8"/>
  <c r="G38" i="10"/>
  <c r="C132" i="10"/>
  <c r="C146" i="10"/>
  <c r="D119" i="10"/>
  <c r="C106" i="10"/>
  <c r="F36" i="10"/>
  <c r="G30" i="10"/>
  <c r="D88" i="10"/>
  <c r="F53" i="10"/>
  <c r="F37" i="10"/>
  <c r="C68" i="10"/>
  <c r="G125" i="10"/>
  <c r="C25" i="10"/>
  <c r="G86" i="10"/>
  <c r="C166" i="10"/>
  <c r="C138" i="10"/>
  <c r="F116" i="10"/>
  <c r="G110" i="10"/>
  <c r="D103" i="10"/>
  <c r="D87" i="10"/>
  <c r="C74" i="10"/>
  <c r="F125" i="10"/>
  <c r="C156" i="10"/>
  <c r="D137" i="10"/>
  <c r="D101" i="10"/>
  <c r="G93" i="10"/>
  <c r="G45" i="10"/>
  <c r="G54" i="10"/>
  <c r="C23" i="10"/>
  <c r="C150" i="10"/>
  <c r="C130" i="10"/>
  <c r="F68" i="10"/>
  <c r="G62" i="10"/>
  <c r="F52" i="10"/>
  <c r="G46" i="10"/>
  <c r="D39" i="10"/>
  <c r="D23" i="10"/>
  <c r="F161" i="10"/>
  <c r="F153" i="10"/>
  <c r="G27" i="10"/>
  <c r="C92" i="10"/>
  <c r="G101" i="10"/>
  <c r="D170" i="10"/>
  <c r="D167" i="10"/>
  <c r="D163" i="10"/>
  <c r="D155" i="10"/>
  <c r="D151" i="10"/>
  <c r="D147" i="10"/>
  <c r="D131" i="10"/>
  <c r="D123" i="10"/>
  <c r="F120" i="10"/>
  <c r="G114" i="10"/>
  <c r="F104" i="10"/>
  <c r="G98" i="10"/>
  <c r="D91" i="10"/>
  <c r="F88" i="10"/>
  <c r="G82" i="10"/>
  <c r="F72" i="10"/>
  <c r="G66" i="10"/>
  <c r="D59" i="10"/>
  <c r="F56" i="10"/>
  <c r="G50" i="10"/>
  <c r="F40" i="10"/>
  <c r="G34" i="10"/>
  <c r="D27" i="10"/>
  <c r="F24" i="10"/>
  <c r="C163" i="10"/>
  <c r="C155" i="10"/>
  <c r="F149" i="10"/>
  <c r="F133" i="10"/>
  <c r="G123" i="10"/>
  <c r="G115" i="10"/>
  <c r="G107" i="10"/>
  <c r="G91" i="10"/>
  <c r="G83" i="10"/>
  <c r="F61" i="10"/>
  <c r="C55" i="10"/>
  <c r="C27" i="10"/>
  <c r="F8" i="10"/>
  <c r="D165" i="10"/>
  <c r="C148" i="10"/>
  <c r="D85" i="10"/>
  <c r="D69" i="10"/>
  <c r="C60" i="10"/>
  <c r="C40" i="10"/>
  <c r="C101" i="10"/>
  <c r="C89" i="10"/>
  <c r="G77" i="10"/>
  <c r="G69" i="10"/>
  <c r="C41" i="10"/>
  <c r="G29" i="10"/>
  <c r="D104" i="10"/>
  <c r="C392" i="10"/>
  <c r="C170" i="10"/>
  <c r="G122" i="10"/>
  <c r="C118" i="10"/>
  <c r="D115" i="10"/>
  <c r="F112" i="10"/>
  <c r="G106" i="10"/>
  <c r="C102" i="10"/>
  <c r="D99" i="10"/>
  <c r="F96" i="10"/>
  <c r="G90" i="10"/>
  <c r="C86" i="10"/>
  <c r="D83" i="10"/>
  <c r="F80" i="10"/>
  <c r="G74" i="10"/>
  <c r="C70" i="10"/>
  <c r="D67" i="10"/>
  <c r="F64" i="10"/>
  <c r="G58" i="10"/>
  <c r="C54" i="10"/>
  <c r="D51" i="10"/>
  <c r="F48" i="10"/>
  <c r="G42" i="10"/>
  <c r="C38" i="10"/>
  <c r="D35" i="10"/>
  <c r="F32" i="10"/>
  <c r="G26" i="10"/>
  <c r="C22" i="10"/>
  <c r="F165" i="10"/>
  <c r="D156" i="10"/>
  <c r="C147" i="10"/>
  <c r="F129" i="10"/>
  <c r="C119" i="10"/>
  <c r="F109" i="10"/>
  <c r="F101" i="10"/>
  <c r="F93" i="10"/>
  <c r="F85" i="10"/>
  <c r="G75" i="10"/>
  <c r="G67" i="10"/>
  <c r="C59" i="10"/>
  <c r="G51" i="10"/>
  <c r="G43" i="10"/>
  <c r="F29" i="10"/>
  <c r="D153" i="10"/>
  <c r="D133" i="10"/>
  <c r="C116" i="10"/>
  <c r="C100" i="10"/>
  <c r="C88" i="10"/>
  <c r="C72" i="10"/>
  <c r="C56" i="10"/>
  <c r="C36" i="10"/>
  <c r="C28" i="10"/>
  <c r="G109" i="10"/>
  <c r="G85" i="10"/>
  <c r="G37" i="10"/>
  <c r="C103" i="8"/>
  <c r="F164" i="10"/>
  <c r="F160" i="10"/>
  <c r="F156" i="10"/>
  <c r="F152" i="10"/>
  <c r="F148" i="10"/>
  <c r="F144" i="10"/>
  <c r="F140" i="10"/>
  <c r="F136" i="10"/>
  <c r="F132" i="10"/>
  <c r="F128" i="10"/>
  <c r="F124" i="10"/>
  <c r="G118" i="10"/>
  <c r="C114" i="10"/>
  <c r="F108" i="10"/>
  <c r="G102" i="10"/>
  <c r="C98" i="10"/>
  <c r="F92" i="10"/>
  <c r="C82" i="10"/>
  <c r="F76" i="10"/>
  <c r="G70" i="10"/>
  <c r="F60" i="10"/>
  <c r="C50" i="10"/>
  <c r="F44" i="10"/>
  <c r="C34" i="10"/>
  <c r="F28" i="10"/>
  <c r="G22" i="10"/>
  <c r="D168" i="10"/>
  <c r="C151" i="10"/>
  <c r="F145" i="10"/>
  <c r="F141" i="10"/>
  <c r="C123" i="10"/>
  <c r="C91" i="10"/>
  <c r="F77" i="10"/>
  <c r="D72" i="10"/>
  <c r="D56" i="10"/>
  <c r="G35" i="10"/>
  <c r="D149" i="10"/>
  <c r="C52" i="10"/>
  <c r="F117" i="10"/>
  <c r="F143" i="10"/>
  <c r="D132" i="10"/>
  <c r="F111" i="10"/>
  <c r="G111" i="10"/>
  <c r="G100" i="10"/>
  <c r="D100" i="10"/>
  <c r="F79" i="10"/>
  <c r="G79" i="10"/>
  <c r="G68" i="10"/>
  <c r="D68" i="10"/>
  <c r="F47" i="10"/>
  <c r="G47" i="10"/>
  <c r="G36" i="10"/>
  <c r="D36" i="10"/>
  <c r="F25" i="10"/>
  <c r="G25" i="10"/>
  <c r="D25" i="10"/>
  <c r="C137" i="10"/>
  <c r="F105" i="10"/>
  <c r="G105" i="10"/>
  <c r="D105" i="10"/>
  <c r="F73" i="10"/>
  <c r="G73" i="10"/>
  <c r="D73" i="10"/>
  <c r="C152" i="10"/>
  <c r="C141" i="10"/>
  <c r="D141" i="10"/>
  <c r="C129" i="10"/>
  <c r="C131" i="10"/>
  <c r="G120" i="10"/>
  <c r="G119" i="10"/>
  <c r="G97" i="10"/>
  <c r="G96" i="10"/>
  <c r="C99" i="10"/>
  <c r="D97" i="10"/>
  <c r="F97" i="10"/>
  <c r="G88" i="10"/>
  <c r="G87" i="10"/>
  <c r="G76" i="10"/>
  <c r="D76" i="10"/>
  <c r="C77" i="10"/>
  <c r="D77" i="10"/>
  <c r="G65" i="10"/>
  <c r="G64" i="10"/>
  <c r="C67" i="10"/>
  <c r="D65" i="10"/>
  <c r="F65" i="10"/>
  <c r="G56" i="10"/>
  <c r="G55" i="10"/>
  <c r="G33" i="10"/>
  <c r="G32" i="10"/>
  <c r="C35" i="10"/>
  <c r="D33" i="10"/>
  <c r="F33" i="10"/>
  <c r="G24" i="10"/>
  <c r="G23" i="10"/>
  <c r="C53" i="10"/>
  <c r="D53" i="10"/>
  <c r="G108" i="10"/>
  <c r="D108" i="10"/>
  <c r="C109" i="10"/>
  <c r="D109" i="10"/>
  <c r="C107" i="10"/>
  <c r="C172" i="10"/>
  <c r="C173" i="10"/>
  <c r="G116" i="10"/>
  <c r="D116" i="10"/>
  <c r="G95" i="10"/>
  <c r="G84" i="10"/>
  <c r="D84" i="10"/>
  <c r="G63" i="10"/>
  <c r="G52" i="10"/>
  <c r="D52" i="10"/>
  <c r="F41" i="10"/>
  <c r="G41" i="10"/>
  <c r="D41" i="10"/>
  <c r="G31" i="10"/>
  <c r="C153" i="10"/>
  <c r="F121" i="10"/>
  <c r="G121" i="10"/>
  <c r="D121" i="10"/>
  <c r="F89" i="10"/>
  <c r="G89" i="10"/>
  <c r="D89" i="10"/>
  <c r="F57" i="10"/>
  <c r="G57" i="10"/>
  <c r="D57" i="10"/>
  <c r="C169" i="10"/>
  <c r="C157" i="10"/>
  <c r="D157" i="10"/>
  <c r="D136" i="10"/>
  <c r="C136" i="10"/>
  <c r="C135" i="10"/>
  <c r="G124" i="10"/>
  <c r="D124" i="10"/>
  <c r="C125" i="10"/>
  <c r="D125" i="10"/>
  <c r="G113" i="10"/>
  <c r="G112" i="10"/>
  <c r="C115" i="10"/>
  <c r="D113" i="10"/>
  <c r="F113" i="10"/>
  <c r="G104" i="10"/>
  <c r="G103" i="10"/>
  <c r="G92" i="10"/>
  <c r="D92" i="10"/>
  <c r="C93" i="10"/>
  <c r="D93" i="10"/>
  <c r="G81" i="10"/>
  <c r="G80" i="10"/>
  <c r="C83" i="10"/>
  <c r="D81" i="10"/>
  <c r="F81" i="10"/>
  <c r="G72" i="10"/>
  <c r="G71" i="10"/>
  <c r="G60" i="10"/>
  <c r="D60" i="10"/>
  <c r="C61" i="10"/>
  <c r="D61" i="10"/>
  <c r="G49" i="10"/>
  <c r="G48" i="10"/>
  <c r="C51" i="10"/>
  <c r="D49" i="10"/>
  <c r="F49" i="10"/>
  <c r="G40" i="10"/>
  <c r="G39" i="10"/>
  <c r="G28" i="10"/>
  <c r="C168" i="10"/>
  <c r="G44" i="10"/>
  <c r="D164" i="10"/>
  <c r="D148" i="10"/>
  <c r="C111" i="10"/>
  <c r="G99" i="10"/>
  <c r="C87" i="10"/>
  <c r="F69" i="10"/>
  <c r="C63" i="10"/>
  <c r="G59" i="10"/>
  <c r="F45" i="10"/>
  <c r="C120" i="10"/>
  <c r="C104" i="10"/>
  <c r="C84" i="10"/>
  <c r="C24" i="10"/>
  <c r="G117" i="10"/>
  <c r="C105" i="10"/>
  <c r="C97" i="10"/>
  <c r="G61" i="10"/>
  <c r="C49" i="10"/>
  <c r="C43" i="10"/>
  <c r="D117" i="10"/>
  <c r="D45" i="10"/>
  <c r="D29" i="10"/>
  <c r="C45" i="10"/>
  <c r="C29" i="10"/>
  <c r="D44" i="10"/>
  <c r="D28" i="10"/>
  <c r="F162" i="10"/>
  <c r="D162" i="10"/>
  <c r="F151" i="10"/>
  <c r="F130" i="10"/>
  <c r="D130" i="10"/>
  <c r="F119" i="10"/>
  <c r="F98" i="10"/>
  <c r="D98" i="10"/>
  <c r="F87" i="10"/>
  <c r="F66" i="10"/>
  <c r="D66" i="10"/>
  <c r="F55" i="10"/>
  <c r="F34" i="10"/>
  <c r="D34" i="10"/>
  <c r="F23" i="10"/>
  <c r="F150" i="10"/>
  <c r="D150" i="10"/>
  <c r="F139" i="10"/>
  <c r="F118" i="10"/>
  <c r="D118" i="10"/>
  <c r="F107" i="10"/>
  <c r="F86" i="10"/>
  <c r="D86" i="10"/>
  <c r="F75" i="10"/>
  <c r="F54" i="10"/>
  <c r="D54" i="10"/>
  <c r="F43" i="10"/>
  <c r="F22" i="10"/>
  <c r="F86" i="9"/>
  <c r="D86" i="9"/>
  <c r="G86" i="9"/>
  <c r="C86" i="9"/>
  <c r="C150" i="9"/>
  <c r="G150" i="9"/>
  <c r="D150" i="9"/>
  <c r="F150" i="9"/>
  <c r="F214" i="9"/>
  <c r="C214" i="9"/>
  <c r="G214" i="9"/>
  <c r="D214" i="9"/>
  <c r="F272" i="9"/>
  <c r="C272" i="9"/>
  <c r="G272" i="9"/>
  <c r="D272" i="9"/>
  <c r="F304" i="9"/>
  <c r="C304" i="9"/>
  <c r="G304" i="9"/>
  <c r="D304" i="9"/>
  <c r="F336" i="9"/>
  <c r="C336" i="9"/>
  <c r="G336" i="9"/>
  <c r="D336" i="9"/>
  <c r="F355" i="9"/>
  <c r="C355" i="9"/>
  <c r="G355" i="9"/>
  <c r="D355" i="9"/>
  <c r="D371" i="9"/>
  <c r="F371" i="9"/>
  <c r="C371" i="9"/>
  <c r="G371" i="9"/>
  <c r="D387" i="9"/>
  <c r="F387" i="9"/>
  <c r="C387" i="9"/>
  <c r="G387" i="9"/>
  <c r="D403" i="9"/>
  <c r="F403" i="9"/>
  <c r="C403" i="9"/>
  <c r="G403" i="9"/>
  <c r="D419" i="9"/>
  <c r="F419" i="9"/>
  <c r="C419" i="9"/>
  <c r="G419" i="9"/>
  <c r="D329" i="9"/>
  <c r="F329" i="9"/>
  <c r="G329" i="9"/>
  <c r="C329" i="9"/>
  <c r="D313" i="9"/>
  <c r="F313" i="9"/>
  <c r="G313" i="9"/>
  <c r="C313" i="9"/>
  <c r="D297" i="9"/>
  <c r="F297" i="9"/>
  <c r="G297" i="9"/>
  <c r="C297" i="9"/>
  <c r="D281" i="9"/>
  <c r="F281" i="9"/>
  <c r="G281" i="9"/>
  <c r="C281" i="9"/>
  <c r="D265" i="9"/>
  <c r="F265" i="9"/>
  <c r="G265" i="9"/>
  <c r="C265" i="9"/>
  <c r="C249" i="9"/>
  <c r="G249" i="9"/>
  <c r="D249" i="9"/>
  <c r="F249" i="9"/>
  <c r="C233" i="9"/>
  <c r="G233" i="9"/>
  <c r="D233" i="9"/>
  <c r="F233" i="9"/>
  <c r="C217" i="9"/>
  <c r="G217" i="9"/>
  <c r="D217" i="9"/>
  <c r="F217" i="9"/>
  <c r="C201" i="9"/>
  <c r="G201" i="9"/>
  <c r="D201" i="9"/>
  <c r="F201" i="9"/>
  <c r="D185" i="9"/>
  <c r="F185" i="9"/>
  <c r="G185" i="9"/>
  <c r="C185" i="9"/>
  <c r="D169" i="9"/>
  <c r="F169" i="9"/>
  <c r="G169" i="9"/>
  <c r="C169" i="9"/>
  <c r="D153" i="9"/>
  <c r="F153" i="9"/>
  <c r="G153" i="9"/>
  <c r="C153" i="9"/>
  <c r="D137" i="9"/>
  <c r="C137" i="9"/>
  <c r="G137" i="9"/>
  <c r="F137" i="9"/>
  <c r="D121" i="9"/>
  <c r="C121" i="9"/>
  <c r="G121" i="9"/>
  <c r="F121" i="9"/>
  <c r="D105" i="9"/>
  <c r="C105" i="9"/>
  <c r="G105" i="9"/>
  <c r="F105" i="9"/>
  <c r="C89" i="9"/>
  <c r="G89" i="9"/>
  <c r="F89" i="9"/>
  <c r="D89" i="9"/>
  <c r="F252" i="9"/>
  <c r="C252" i="9"/>
  <c r="G252" i="9"/>
  <c r="D252" i="9"/>
  <c r="D236" i="9"/>
  <c r="C236" i="9"/>
  <c r="G236" i="9"/>
  <c r="F236" i="9"/>
  <c r="D220" i="9"/>
  <c r="C220" i="9"/>
  <c r="G220" i="9"/>
  <c r="F220" i="9"/>
  <c r="D204" i="9"/>
  <c r="C204" i="9"/>
  <c r="G204" i="9"/>
  <c r="F204" i="9"/>
  <c r="F188" i="9"/>
  <c r="C188" i="9"/>
  <c r="G188" i="9"/>
  <c r="D188" i="9"/>
  <c r="F172" i="9"/>
  <c r="C172" i="9"/>
  <c r="G172" i="9"/>
  <c r="D172" i="9"/>
  <c r="F156" i="9"/>
  <c r="C156" i="9"/>
  <c r="G156" i="9"/>
  <c r="D156" i="9"/>
  <c r="F140" i="9"/>
  <c r="D140" i="9"/>
  <c r="G140" i="9"/>
  <c r="C140" i="9"/>
  <c r="F124" i="9"/>
  <c r="D124" i="9"/>
  <c r="G124" i="9"/>
  <c r="C124" i="9"/>
  <c r="F108" i="9"/>
  <c r="D108" i="9"/>
  <c r="G108" i="9"/>
  <c r="C108" i="9"/>
  <c r="D92" i="9"/>
  <c r="F92" i="9"/>
  <c r="C92" i="9"/>
  <c r="G92" i="9"/>
  <c r="F331" i="9"/>
  <c r="C331" i="9"/>
  <c r="G331" i="9"/>
  <c r="D331" i="9"/>
  <c r="F315" i="9"/>
  <c r="C315" i="9"/>
  <c r="G315" i="9"/>
  <c r="D315" i="9"/>
  <c r="F299" i="9"/>
  <c r="C299" i="9"/>
  <c r="G299" i="9"/>
  <c r="D299" i="9"/>
  <c r="F283" i="9"/>
  <c r="C283" i="9"/>
  <c r="G283" i="9"/>
  <c r="D283" i="9"/>
  <c r="F267" i="9"/>
  <c r="C267" i="9"/>
  <c r="G267" i="9"/>
  <c r="D267" i="9"/>
  <c r="F251" i="9"/>
  <c r="C251" i="9"/>
  <c r="G251" i="9"/>
  <c r="D251" i="9"/>
  <c r="F235" i="9"/>
  <c r="D235" i="9"/>
  <c r="C235" i="9"/>
  <c r="G235" i="9"/>
  <c r="F219" i="9"/>
  <c r="D219" i="9"/>
  <c r="C219" i="9"/>
  <c r="G219" i="9"/>
  <c r="F203" i="9"/>
  <c r="D203" i="9"/>
  <c r="C203" i="9"/>
  <c r="G203" i="9"/>
  <c r="F187" i="9"/>
  <c r="C187" i="9"/>
  <c r="G187" i="9"/>
  <c r="D187" i="9"/>
  <c r="F171" i="9"/>
  <c r="C171" i="9"/>
  <c r="G171" i="9"/>
  <c r="D171" i="9"/>
  <c r="F155" i="9"/>
  <c r="C155" i="9"/>
  <c r="G155" i="9"/>
  <c r="D155" i="9"/>
  <c r="F139" i="9"/>
  <c r="C139" i="9"/>
  <c r="G139" i="9"/>
  <c r="D139" i="9"/>
  <c r="F123" i="9"/>
  <c r="C123" i="9"/>
  <c r="G123" i="9"/>
  <c r="D123" i="9"/>
  <c r="F107" i="9"/>
  <c r="C107" i="9"/>
  <c r="G107" i="9"/>
  <c r="D107" i="9"/>
  <c r="C91" i="9"/>
  <c r="G91" i="9"/>
  <c r="F91" i="9"/>
  <c r="D91" i="9"/>
  <c r="C138" i="9"/>
  <c r="G138" i="9"/>
  <c r="D138" i="9"/>
  <c r="F138" i="9"/>
  <c r="F202" i="9"/>
  <c r="C202" i="9"/>
  <c r="G202" i="9"/>
  <c r="D202" i="9"/>
  <c r="C266" i="9"/>
  <c r="G266" i="9"/>
  <c r="D266" i="9"/>
  <c r="F266" i="9"/>
  <c r="C298" i="9"/>
  <c r="G298" i="9"/>
  <c r="D298" i="9"/>
  <c r="F298" i="9"/>
  <c r="C330" i="9"/>
  <c r="G330" i="9"/>
  <c r="D330" i="9"/>
  <c r="F330" i="9"/>
  <c r="F352" i="9"/>
  <c r="C352" i="9"/>
  <c r="G352" i="9"/>
  <c r="D352" i="9"/>
  <c r="C368" i="9"/>
  <c r="G368" i="9"/>
  <c r="F368" i="9"/>
  <c r="D368" i="9"/>
  <c r="C384" i="9"/>
  <c r="G384" i="9"/>
  <c r="D384" i="9"/>
  <c r="F384" i="9"/>
  <c r="C400" i="9"/>
  <c r="G400" i="9"/>
  <c r="D400" i="9"/>
  <c r="F400" i="9"/>
  <c r="C416" i="9"/>
  <c r="G416" i="9"/>
  <c r="D416" i="9"/>
  <c r="F416" i="9"/>
  <c r="C126" i="9"/>
  <c r="G126" i="9"/>
  <c r="D126" i="9"/>
  <c r="F126" i="9"/>
  <c r="C190" i="9"/>
  <c r="G190" i="9"/>
  <c r="D190" i="9"/>
  <c r="F190" i="9"/>
  <c r="C254" i="9"/>
  <c r="G254" i="9"/>
  <c r="D254" i="9"/>
  <c r="F254" i="9"/>
  <c r="F292" i="9"/>
  <c r="C292" i="9"/>
  <c r="G292" i="9"/>
  <c r="D292" i="9"/>
  <c r="F324" i="9"/>
  <c r="C324" i="9"/>
  <c r="G324" i="9"/>
  <c r="D324" i="9"/>
  <c r="D349" i="9"/>
  <c r="F349" i="9"/>
  <c r="C349" i="9"/>
  <c r="G349" i="9"/>
  <c r="D365" i="9"/>
  <c r="F365" i="9"/>
  <c r="C365" i="9"/>
  <c r="G365" i="9"/>
  <c r="F381" i="9"/>
  <c r="C381" i="9"/>
  <c r="G381" i="9"/>
  <c r="D381" i="9"/>
  <c r="F397" i="9"/>
  <c r="C397" i="9"/>
  <c r="G397" i="9"/>
  <c r="D397" i="9"/>
  <c r="F413" i="9"/>
  <c r="C413" i="9"/>
  <c r="G413" i="9"/>
  <c r="D413" i="9"/>
  <c r="C114" i="9"/>
  <c r="G114" i="9"/>
  <c r="D114" i="9"/>
  <c r="F114" i="9"/>
  <c r="C178" i="9"/>
  <c r="G178" i="9"/>
  <c r="D178" i="9"/>
  <c r="F178" i="9"/>
  <c r="F242" i="9"/>
  <c r="C242" i="9"/>
  <c r="G242" i="9"/>
  <c r="D242" i="9"/>
  <c r="C286" i="9"/>
  <c r="G286" i="9"/>
  <c r="D286" i="9"/>
  <c r="F286" i="9"/>
  <c r="C318" i="9"/>
  <c r="G318" i="9"/>
  <c r="D318" i="9"/>
  <c r="F318" i="9"/>
  <c r="C346" i="9"/>
  <c r="G346" i="9"/>
  <c r="D346" i="9"/>
  <c r="F346" i="9"/>
  <c r="C362" i="9"/>
  <c r="G362" i="9"/>
  <c r="D362" i="9"/>
  <c r="F362" i="9"/>
  <c r="F378" i="9"/>
  <c r="C378" i="9"/>
  <c r="G378" i="9"/>
  <c r="D378" i="9"/>
  <c r="F394" i="9"/>
  <c r="C394" i="9"/>
  <c r="G394" i="9"/>
  <c r="D394" i="9"/>
  <c r="F410" i="9"/>
  <c r="C410" i="9"/>
  <c r="G410" i="9"/>
  <c r="D410" i="9"/>
  <c r="F159" i="10"/>
  <c r="F138" i="10"/>
  <c r="D138" i="10"/>
  <c r="F127" i="10"/>
  <c r="F106" i="10"/>
  <c r="D106" i="10"/>
  <c r="F95" i="10"/>
  <c r="F74" i="10"/>
  <c r="D74" i="10"/>
  <c r="F63" i="10"/>
  <c r="F42" i="10"/>
  <c r="D42" i="10"/>
  <c r="F31" i="10"/>
  <c r="F158" i="10"/>
  <c r="D158" i="10"/>
  <c r="F147" i="10"/>
  <c r="F126" i="10"/>
  <c r="D126" i="10"/>
  <c r="F115" i="10"/>
  <c r="F94" i="10"/>
  <c r="D94" i="10"/>
  <c r="F83" i="10"/>
  <c r="F62" i="10"/>
  <c r="D62" i="10"/>
  <c r="F51" i="10"/>
  <c r="F30" i="10"/>
  <c r="D30" i="10"/>
  <c r="C102" i="9"/>
  <c r="G102" i="9"/>
  <c r="D102" i="9"/>
  <c r="F102" i="9"/>
  <c r="C166" i="9"/>
  <c r="G166" i="9"/>
  <c r="D166" i="9"/>
  <c r="F166" i="9"/>
  <c r="F230" i="9"/>
  <c r="C230" i="9"/>
  <c r="G230" i="9"/>
  <c r="D230" i="9"/>
  <c r="F280" i="9"/>
  <c r="C280" i="9"/>
  <c r="G280" i="9"/>
  <c r="D280" i="9"/>
  <c r="F312" i="9"/>
  <c r="C312" i="9"/>
  <c r="G312" i="9"/>
  <c r="D312" i="9"/>
  <c r="F343" i="9"/>
  <c r="C343" i="9"/>
  <c r="G343" i="9"/>
  <c r="D343" i="9"/>
  <c r="F359" i="9"/>
  <c r="C359" i="9"/>
  <c r="G359" i="9"/>
  <c r="D359" i="9"/>
  <c r="D375" i="9"/>
  <c r="F375" i="9"/>
  <c r="C375" i="9"/>
  <c r="G375" i="9"/>
  <c r="D391" i="9"/>
  <c r="F391" i="9"/>
  <c r="C391" i="9"/>
  <c r="G391" i="9"/>
  <c r="D407" i="9"/>
  <c r="F407" i="9"/>
  <c r="C407" i="9"/>
  <c r="G407" i="9"/>
  <c r="D341" i="9"/>
  <c r="F341" i="9"/>
  <c r="C341" i="9"/>
  <c r="G341" i="9"/>
  <c r="D325" i="9"/>
  <c r="F325" i="9"/>
  <c r="C325" i="9"/>
  <c r="G325" i="9"/>
  <c r="D309" i="9"/>
  <c r="F309" i="9"/>
  <c r="C309" i="9"/>
  <c r="G309" i="9"/>
  <c r="D293" i="9"/>
  <c r="F293" i="9"/>
  <c r="C293" i="9"/>
  <c r="G293" i="9"/>
  <c r="D277" i="9"/>
  <c r="F277" i="9"/>
  <c r="C277" i="9"/>
  <c r="G277" i="9"/>
  <c r="D261" i="9"/>
  <c r="F261" i="9"/>
  <c r="C261" i="9"/>
  <c r="G261" i="9"/>
  <c r="C245" i="9"/>
  <c r="G245" i="9"/>
  <c r="D245" i="9"/>
  <c r="F245" i="9"/>
  <c r="C229" i="9"/>
  <c r="G229" i="9"/>
  <c r="D229" i="9"/>
  <c r="F229" i="9"/>
  <c r="C213" i="9"/>
  <c r="G213" i="9"/>
  <c r="D213" i="9"/>
  <c r="F213" i="9"/>
  <c r="D197" i="9"/>
  <c r="G197" i="9"/>
  <c r="F197" i="9"/>
  <c r="C197" i="9"/>
  <c r="D181" i="9"/>
  <c r="F181" i="9"/>
  <c r="C181" i="9"/>
  <c r="G181" i="9"/>
  <c r="D165" i="9"/>
  <c r="F165" i="9"/>
  <c r="C165" i="9"/>
  <c r="G165" i="9"/>
  <c r="D149" i="9"/>
  <c r="F149" i="9"/>
  <c r="C149" i="9"/>
  <c r="G149" i="9"/>
  <c r="D133" i="9"/>
  <c r="C133" i="9"/>
  <c r="G133" i="9"/>
  <c r="F133" i="9"/>
  <c r="D117" i="9"/>
  <c r="C117" i="9"/>
  <c r="G117" i="9"/>
  <c r="F117" i="9"/>
  <c r="D101" i="9"/>
  <c r="C101" i="9"/>
  <c r="G101" i="9"/>
  <c r="F101" i="9"/>
  <c r="C85" i="9"/>
  <c r="G85" i="9"/>
  <c r="D85" i="9"/>
  <c r="F85" i="9"/>
  <c r="F264" i="9"/>
  <c r="C264" i="9"/>
  <c r="G264" i="9"/>
  <c r="D264" i="9"/>
  <c r="D248" i="9"/>
  <c r="C248" i="9"/>
  <c r="G248" i="9"/>
  <c r="F248" i="9"/>
  <c r="D232" i="9"/>
  <c r="C232" i="9"/>
  <c r="G232" i="9"/>
  <c r="F232" i="9"/>
  <c r="D216" i="9"/>
  <c r="C216" i="9"/>
  <c r="G216" i="9"/>
  <c r="F216" i="9"/>
  <c r="F200" i="9"/>
  <c r="C200" i="9"/>
  <c r="D200" i="9"/>
  <c r="G200" i="9"/>
  <c r="F184" i="9"/>
  <c r="C184" i="9"/>
  <c r="G184" i="9"/>
  <c r="D184" i="9"/>
  <c r="F168" i="9"/>
  <c r="C168" i="9"/>
  <c r="G168" i="9"/>
  <c r="D168" i="9"/>
  <c r="F152" i="9"/>
  <c r="C152" i="9"/>
  <c r="G152" i="9"/>
  <c r="D152" i="9"/>
  <c r="F136" i="9"/>
  <c r="D136" i="9"/>
  <c r="C136" i="9"/>
  <c r="G136" i="9"/>
  <c r="F120" i="9"/>
  <c r="D120" i="9"/>
  <c r="C120" i="9"/>
  <c r="G120" i="9"/>
  <c r="F104" i="9"/>
  <c r="D104" i="9"/>
  <c r="C104" i="9"/>
  <c r="G104" i="9"/>
  <c r="D88" i="9"/>
  <c r="F88" i="9"/>
  <c r="G88" i="9"/>
  <c r="C88" i="9"/>
  <c r="F327" i="9"/>
  <c r="C327" i="9"/>
  <c r="G327" i="9"/>
  <c r="D327" i="9"/>
  <c r="F311" i="9"/>
  <c r="C311" i="9"/>
  <c r="G311" i="9"/>
  <c r="D311" i="9"/>
  <c r="F295" i="9"/>
  <c r="C295" i="9"/>
  <c r="G295" i="9"/>
  <c r="D295" i="9"/>
  <c r="F279" i="9"/>
  <c r="C279" i="9"/>
  <c r="G279" i="9"/>
  <c r="D279" i="9"/>
  <c r="F263" i="9"/>
  <c r="C263" i="9"/>
  <c r="G263" i="9"/>
  <c r="D263" i="9"/>
  <c r="F247" i="9"/>
  <c r="D247" i="9"/>
  <c r="C247" i="9"/>
  <c r="G247" i="9"/>
  <c r="F231" i="9"/>
  <c r="D231" i="9"/>
  <c r="C231" i="9"/>
  <c r="G231" i="9"/>
  <c r="F215" i="9"/>
  <c r="D215" i="9"/>
  <c r="C215" i="9"/>
  <c r="G215" i="9"/>
  <c r="C199" i="9"/>
  <c r="G199" i="9"/>
  <c r="D199" i="9"/>
  <c r="F199" i="9"/>
  <c r="F183" i="9"/>
  <c r="C183" i="9"/>
  <c r="G183" i="9"/>
  <c r="D183" i="9"/>
  <c r="F167" i="9"/>
  <c r="C167" i="9"/>
  <c r="G167" i="9"/>
  <c r="D167" i="9"/>
  <c r="F151" i="9"/>
  <c r="C151" i="9"/>
  <c r="G151" i="9"/>
  <c r="D151" i="9"/>
  <c r="F135" i="9"/>
  <c r="C135" i="9"/>
  <c r="G135" i="9"/>
  <c r="D135" i="9"/>
  <c r="F119" i="9"/>
  <c r="C119" i="9"/>
  <c r="G119" i="9"/>
  <c r="D119" i="9"/>
  <c r="F103" i="9"/>
  <c r="C103" i="9"/>
  <c r="G103" i="9"/>
  <c r="D103" i="9"/>
  <c r="C87" i="9"/>
  <c r="G87" i="9"/>
  <c r="D87" i="9"/>
  <c r="F87" i="9"/>
  <c r="F90" i="9"/>
  <c r="D90" i="9"/>
  <c r="C90" i="9"/>
  <c r="G90" i="9"/>
  <c r="C154" i="9"/>
  <c r="G154" i="9"/>
  <c r="D154" i="9"/>
  <c r="F154" i="9"/>
  <c r="F218" i="9"/>
  <c r="C218" i="9"/>
  <c r="G218" i="9"/>
  <c r="D218" i="9"/>
  <c r="C274" i="9"/>
  <c r="G274" i="9"/>
  <c r="D274" i="9"/>
  <c r="F274" i="9"/>
  <c r="C306" i="9"/>
  <c r="G306" i="9"/>
  <c r="D306" i="9"/>
  <c r="F306" i="9"/>
  <c r="C338" i="9"/>
  <c r="G338" i="9"/>
  <c r="D338" i="9"/>
  <c r="F338" i="9"/>
  <c r="F356" i="9"/>
  <c r="C356" i="9"/>
  <c r="G356" i="9"/>
  <c r="D356" i="9"/>
  <c r="C372" i="9"/>
  <c r="G372" i="9"/>
  <c r="D372" i="9"/>
  <c r="F372" i="9"/>
  <c r="C388" i="9"/>
  <c r="G388" i="9"/>
  <c r="D388" i="9"/>
  <c r="F388" i="9"/>
  <c r="C404" i="9"/>
  <c r="G404" i="9"/>
  <c r="D404" i="9"/>
  <c r="F404" i="9"/>
  <c r="C420" i="9"/>
  <c r="G420" i="9"/>
  <c r="D420" i="9"/>
  <c r="F420" i="9"/>
  <c r="F78" i="9"/>
  <c r="D78" i="9"/>
  <c r="G78" i="9"/>
  <c r="C78" i="9"/>
  <c r="C142" i="9"/>
  <c r="G142" i="9"/>
  <c r="D142" i="9"/>
  <c r="F142" i="9"/>
  <c r="F206" i="9"/>
  <c r="C206" i="9"/>
  <c r="G206" i="9"/>
  <c r="D206" i="9"/>
  <c r="F268" i="9"/>
  <c r="C268" i="9"/>
  <c r="G268" i="9"/>
  <c r="D268" i="9"/>
  <c r="F300" i="9"/>
  <c r="C300" i="9"/>
  <c r="G300" i="9"/>
  <c r="D300" i="9"/>
  <c r="F332" i="9"/>
  <c r="C332" i="9"/>
  <c r="G332" i="9"/>
  <c r="D332" i="9"/>
  <c r="D353" i="9"/>
  <c r="F353" i="9"/>
  <c r="C353" i="9"/>
  <c r="G353" i="9"/>
  <c r="F369" i="9"/>
  <c r="C369" i="9"/>
  <c r="G369" i="9"/>
  <c r="D369" i="9"/>
  <c r="F385" i="9"/>
  <c r="C385" i="9"/>
  <c r="G385" i="9"/>
  <c r="D385" i="9"/>
  <c r="F401" i="9"/>
  <c r="C401" i="9"/>
  <c r="G401" i="9"/>
  <c r="D401" i="9"/>
  <c r="F417" i="9"/>
  <c r="C417" i="9"/>
  <c r="G417" i="9"/>
  <c r="D417" i="9"/>
  <c r="C130" i="9"/>
  <c r="G130" i="9"/>
  <c r="D130" i="9"/>
  <c r="F130" i="9"/>
  <c r="C194" i="9"/>
  <c r="G194" i="9"/>
  <c r="D194" i="9"/>
  <c r="F194" i="9"/>
  <c r="C258" i="9"/>
  <c r="G258" i="9"/>
  <c r="D258" i="9"/>
  <c r="F258" i="9"/>
  <c r="C294" i="9"/>
  <c r="G294" i="9"/>
  <c r="D294" i="9"/>
  <c r="F294" i="9"/>
  <c r="C326" i="9"/>
  <c r="G326" i="9"/>
  <c r="D326" i="9"/>
  <c r="F326" i="9"/>
  <c r="C350" i="9"/>
  <c r="G350" i="9"/>
  <c r="D350" i="9"/>
  <c r="F350" i="9"/>
  <c r="C366" i="9"/>
  <c r="G366" i="9"/>
  <c r="D366" i="9"/>
  <c r="F366" i="9"/>
  <c r="F382" i="9"/>
  <c r="C382" i="9"/>
  <c r="G382" i="9"/>
  <c r="D382" i="9"/>
  <c r="F398" i="9"/>
  <c r="C398" i="9"/>
  <c r="G398" i="9"/>
  <c r="D398" i="9"/>
  <c r="F414" i="9"/>
  <c r="C414" i="9"/>
  <c r="G414" i="9"/>
  <c r="D414" i="9"/>
  <c r="F146" i="10"/>
  <c r="D146" i="10"/>
  <c r="F135" i="10"/>
  <c r="F114" i="10"/>
  <c r="D114" i="10"/>
  <c r="F103" i="10"/>
  <c r="F82" i="10"/>
  <c r="D82" i="10"/>
  <c r="F71" i="10"/>
  <c r="F50" i="10"/>
  <c r="D50" i="10"/>
  <c r="F39" i="10"/>
  <c r="D166" i="10"/>
  <c r="F155" i="10"/>
  <c r="F134" i="10"/>
  <c r="D134" i="10"/>
  <c r="F123" i="10"/>
  <c r="F102" i="10"/>
  <c r="D102" i="10"/>
  <c r="F91" i="10"/>
  <c r="F70" i="10"/>
  <c r="D70" i="10"/>
  <c r="F59" i="10"/>
  <c r="F38" i="10"/>
  <c r="D38" i="10"/>
  <c r="F27" i="10"/>
  <c r="C118" i="9"/>
  <c r="G118" i="9"/>
  <c r="D118" i="9"/>
  <c r="F118" i="9"/>
  <c r="C182" i="9"/>
  <c r="G182" i="9"/>
  <c r="D182" i="9"/>
  <c r="F182" i="9"/>
  <c r="F246" i="9"/>
  <c r="C246" i="9"/>
  <c r="G246" i="9"/>
  <c r="D246" i="9"/>
  <c r="F288" i="9"/>
  <c r="C288" i="9"/>
  <c r="G288" i="9"/>
  <c r="D288" i="9"/>
  <c r="F320" i="9"/>
  <c r="C320" i="9"/>
  <c r="G320" i="9"/>
  <c r="D320" i="9"/>
  <c r="F347" i="9"/>
  <c r="C347" i="9"/>
  <c r="G347" i="9"/>
  <c r="D347" i="9"/>
  <c r="F363" i="9"/>
  <c r="C363" i="9"/>
  <c r="G363" i="9"/>
  <c r="D363" i="9"/>
  <c r="D379" i="9"/>
  <c r="F379" i="9"/>
  <c r="G379" i="9"/>
  <c r="C379" i="9"/>
  <c r="D395" i="9"/>
  <c r="F395" i="9"/>
  <c r="G395" i="9"/>
  <c r="C395" i="9"/>
  <c r="D411" i="9"/>
  <c r="F411" i="9"/>
  <c r="G411" i="9"/>
  <c r="C411" i="9"/>
  <c r="D337" i="9"/>
  <c r="F337" i="9"/>
  <c r="C337" i="9"/>
  <c r="G337" i="9"/>
  <c r="D321" i="9"/>
  <c r="F321" i="9"/>
  <c r="C321" i="9"/>
  <c r="G321" i="9"/>
  <c r="D305" i="9"/>
  <c r="F305" i="9"/>
  <c r="C305" i="9"/>
  <c r="G305" i="9"/>
  <c r="D289" i="9"/>
  <c r="F289" i="9"/>
  <c r="C289" i="9"/>
  <c r="G289" i="9"/>
  <c r="D273" i="9"/>
  <c r="F273" i="9"/>
  <c r="C273" i="9"/>
  <c r="G273" i="9"/>
  <c r="D257" i="9"/>
  <c r="F257" i="9"/>
  <c r="C257" i="9"/>
  <c r="G257" i="9"/>
  <c r="C241" i="9"/>
  <c r="G241" i="9"/>
  <c r="D241" i="9"/>
  <c r="F241" i="9"/>
  <c r="C225" i="9"/>
  <c r="G225" i="9"/>
  <c r="D225" i="9"/>
  <c r="F225" i="9"/>
  <c r="C209" i="9"/>
  <c r="G209" i="9"/>
  <c r="D209" i="9"/>
  <c r="F209" i="9"/>
  <c r="D193" i="9"/>
  <c r="F193" i="9"/>
  <c r="C193" i="9"/>
  <c r="G193" i="9"/>
  <c r="D177" i="9"/>
  <c r="F177" i="9"/>
  <c r="C177" i="9"/>
  <c r="G177" i="9"/>
  <c r="D161" i="9"/>
  <c r="F161" i="9"/>
  <c r="C161" i="9"/>
  <c r="G161" i="9"/>
  <c r="D145" i="9"/>
  <c r="C145" i="9"/>
  <c r="G145" i="9"/>
  <c r="F145" i="9"/>
  <c r="D129" i="9"/>
  <c r="C129" i="9"/>
  <c r="G129" i="9"/>
  <c r="F129" i="9"/>
  <c r="D113" i="9"/>
  <c r="C113" i="9"/>
  <c r="G113" i="9"/>
  <c r="F113" i="9"/>
  <c r="C97" i="9"/>
  <c r="G97" i="9"/>
  <c r="F97" i="9"/>
  <c r="D97" i="9"/>
  <c r="C81" i="9"/>
  <c r="G81" i="9"/>
  <c r="F81" i="9"/>
  <c r="D81" i="9"/>
  <c r="F260" i="9"/>
  <c r="C260" i="9"/>
  <c r="G260" i="9"/>
  <c r="D260" i="9"/>
  <c r="D244" i="9"/>
  <c r="C244" i="9"/>
  <c r="G244" i="9"/>
  <c r="F244" i="9"/>
  <c r="D228" i="9"/>
  <c r="C228" i="9"/>
  <c r="G228" i="9"/>
  <c r="F228" i="9"/>
  <c r="D212" i="9"/>
  <c r="C212" i="9"/>
  <c r="G212" i="9"/>
  <c r="F212" i="9"/>
  <c r="F196" i="9"/>
  <c r="C196" i="9"/>
  <c r="D196" i="9"/>
  <c r="G196" i="9"/>
  <c r="F180" i="9"/>
  <c r="C180" i="9"/>
  <c r="G180" i="9"/>
  <c r="D180" i="9"/>
  <c r="F164" i="9"/>
  <c r="C164" i="9"/>
  <c r="G164" i="9"/>
  <c r="D164" i="9"/>
  <c r="F148" i="9"/>
  <c r="C148" i="9"/>
  <c r="G148" i="9"/>
  <c r="D148" i="9"/>
  <c r="F132" i="9"/>
  <c r="D132" i="9"/>
  <c r="C132" i="9"/>
  <c r="G132" i="9"/>
  <c r="F116" i="9"/>
  <c r="D116" i="9"/>
  <c r="C116" i="9"/>
  <c r="G116" i="9"/>
  <c r="F100" i="9"/>
  <c r="D100" i="9"/>
  <c r="C100" i="9"/>
  <c r="G100" i="9"/>
  <c r="D84" i="9"/>
  <c r="F84" i="9"/>
  <c r="C84" i="9"/>
  <c r="G84" i="9"/>
  <c r="F339" i="9"/>
  <c r="C339" i="9"/>
  <c r="G339" i="9"/>
  <c r="D339" i="9"/>
  <c r="F323" i="9"/>
  <c r="C323" i="9"/>
  <c r="G323" i="9"/>
  <c r="D323" i="9"/>
  <c r="F307" i="9"/>
  <c r="C307" i="9"/>
  <c r="G307" i="9"/>
  <c r="D307" i="9"/>
  <c r="F291" i="9"/>
  <c r="C291" i="9"/>
  <c r="G291" i="9"/>
  <c r="D291" i="9"/>
  <c r="F275" i="9"/>
  <c r="C275" i="9"/>
  <c r="G275" i="9"/>
  <c r="D275" i="9"/>
  <c r="F259" i="9"/>
  <c r="C259" i="9"/>
  <c r="G259" i="9"/>
  <c r="D259" i="9"/>
  <c r="F243" i="9"/>
  <c r="D243" i="9"/>
  <c r="C243" i="9"/>
  <c r="G243" i="9"/>
  <c r="F227" i="9"/>
  <c r="D227" i="9"/>
  <c r="C227" i="9"/>
  <c r="G227" i="9"/>
  <c r="F211" i="9"/>
  <c r="D211" i="9"/>
  <c r="C211" i="9"/>
  <c r="G211" i="9"/>
  <c r="F195" i="9"/>
  <c r="C195" i="9"/>
  <c r="G195" i="9"/>
  <c r="D195" i="9"/>
  <c r="F179" i="9"/>
  <c r="C179" i="9"/>
  <c r="G179" i="9"/>
  <c r="D179" i="9"/>
  <c r="F163" i="9"/>
  <c r="C163" i="9"/>
  <c r="G163" i="9"/>
  <c r="D163" i="9"/>
  <c r="F147" i="9"/>
  <c r="C147" i="9"/>
  <c r="G147" i="9"/>
  <c r="D147" i="9"/>
  <c r="F131" i="9"/>
  <c r="C131" i="9"/>
  <c r="G131" i="9"/>
  <c r="D131" i="9"/>
  <c r="F115" i="9"/>
  <c r="C115" i="9"/>
  <c r="G115" i="9"/>
  <c r="D115" i="9"/>
  <c r="F99" i="9"/>
  <c r="C99" i="9"/>
  <c r="G99" i="9"/>
  <c r="D99" i="9"/>
  <c r="C83" i="9"/>
  <c r="G83" i="9"/>
  <c r="F83" i="9"/>
  <c r="D83" i="9"/>
  <c r="C106" i="9"/>
  <c r="G106" i="9"/>
  <c r="D106" i="9"/>
  <c r="F106" i="9"/>
  <c r="C170" i="9"/>
  <c r="G170" i="9"/>
  <c r="D170" i="9"/>
  <c r="F170" i="9"/>
  <c r="F234" i="9"/>
  <c r="C234" i="9"/>
  <c r="G234" i="9"/>
  <c r="D234" i="9"/>
  <c r="C282" i="9"/>
  <c r="G282" i="9"/>
  <c r="D282" i="9"/>
  <c r="F282" i="9"/>
  <c r="C314" i="9"/>
  <c r="G314" i="9"/>
  <c r="D314" i="9"/>
  <c r="F314" i="9"/>
  <c r="F344" i="9"/>
  <c r="C344" i="9"/>
  <c r="G344" i="9"/>
  <c r="D344" i="9"/>
  <c r="F360" i="9"/>
  <c r="C360" i="9"/>
  <c r="G360" i="9"/>
  <c r="D360" i="9"/>
  <c r="C376" i="9"/>
  <c r="G376" i="9"/>
  <c r="D376" i="9"/>
  <c r="F376" i="9"/>
  <c r="C392" i="9"/>
  <c r="G392" i="9"/>
  <c r="D392" i="9"/>
  <c r="F392" i="9"/>
  <c r="C408" i="9"/>
  <c r="G408" i="9"/>
  <c r="D408" i="9"/>
  <c r="F408" i="9"/>
  <c r="F94" i="9"/>
  <c r="G94" i="9"/>
  <c r="D94" i="9"/>
  <c r="C94" i="9"/>
  <c r="C158" i="9"/>
  <c r="G158" i="9"/>
  <c r="D158" i="9"/>
  <c r="F158" i="9"/>
  <c r="F222" i="9"/>
  <c r="C222" i="9"/>
  <c r="G222" i="9"/>
  <c r="D222" i="9"/>
  <c r="F276" i="9"/>
  <c r="C276" i="9"/>
  <c r="G276" i="9"/>
  <c r="D276" i="9"/>
  <c r="F308" i="9"/>
  <c r="C308" i="9"/>
  <c r="G308" i="9"/>
  <c r="D308" i="9"/>
  <c r="F340" i="9"/>
  <c r="C340" i="9"/>
  <c r="G340" i="9"/>
  <c r="D340" i="9"/>
  <c r="D357" i="9"/>
  <c r="F357" i="9"/>
  <c r="C357" i="9"/>
  <c r="G357" i="9"/>
  <c r="F373" i="9"/>
  <c r="C373" i="9"/>
  <c r="G373" i="9"/>
  <c r="D373" i="9"/>
  <c r="F389" i="9"/>
  <c r="C389" i="9"/>
  <c r="G389" i="9"/>
  <c r="D389" i="9"/>
  <c r="F405" i="9"/>
  <c r="C405" i="9"/>
  <c r="G405" i="9"/>
  <c r="D405" i="9"/>
  <c r="C421" i="9"/>
  <c r="D421" i="9"/>
  <c r="F421" i="9"/>
  <c r="G421" i="9"/>
  <c r="F82" i="9"/>
  <c r="D82" i="9"/>
  <c r="C82" i="9"/>
  <c r="G82" i="9"/>
  <c r="C146" i="9"/>
  <c r="G146" i="9"/>
  <c r="D146" i="9"/>
  <c r="F146" i="9"/>
  <c r="F210" i="9"/>
  <c r="C210" i="9"/>
  <c r="G210" i="9"/>
  <c r="D210" i="9"/>
  <c r="C270" i="9"/>
  <c r="G270" i="9"/>
  <c r="D270" i="9"/>
  <c r="F270" i="9"/>
  <c r="C302" i="9"/>
  <c r="G302" i="9"/>
  <c r="D302" i="9"/>
  <c r="F302" i="9"/>
  <c r="C334" i="9"/>
  <c r="G334" i="9"/>
  <c r="D334" i="9"/>
  <c r="F334" i="9"/>
  <c r="C354" i="9"/>
  <c r="G354" i="9"/>
  <c r="D354" i="9"/>
  <c r="F354" i="9"/>
  <c r="F370" i="9"/>
  <c r="C370" i="9"/>
  <c r="G370" i="9"/>
  <c r="D370" i="9"/>
  <c r="F386" i="9"/>
  <c r="C386" i="9"/>
  <c r="G386" i="9"/>
  <c r="D386" i="9"/>
  <c r="F402" i="9"/>
  <c r="C402" i="9"/>
  <c r="G402" i="9"/>
  <c r="D402" i="9"/>
  <c r="F418" i="9"/>
  <c r="C418" i="9"/>
  <c r="G418" i="9"/>
  <c r="D418" i="9"/>
  <c r="G137" i="10"/>
  <c r="D399" i="10"/>
  <c r="F154" i="10"/>
  <c r="D154" i="10"/>
  <c r="F122" i="10"/>
  <c r="D122" i="10"/>
  <c r="F90" i="10"/>
  <c r="D90" i="10"/>
  <c r="F58" i="10"/>
  <c r="D58" i="10"/>
  <c r="F26" i="10"/>
  <c r="D26" i="10"/>
  <c r="F163" i="10"/>
  <c r="F142" i="10"/>
  <c r="D142" i="10"/>
  <c r="F131" i="10"/>
  <c r="F110" i="10"/>
  <c r="D110" i="10"/>
  <c r="F99" i="10"/>
  <c r="F78" i="10"/>
  <c r="D78" i="10"/>
  <c r="F67" i="10"/>
  <c r="F46" i="10"/>
  <c r="D46" i="10"/>
  <c r="F35" i="10"/>
  <c r="C134" i="9"/>
  <c r="G134" i="9"/>
  <c r="D134" i="9"/>
  <c r="F134" i="9"/>
  <c r="D198" i="9"/>
  <c r="G198" i="9"/>
  <c r="C198" i="9"/>
  <c r="F198" i="9"/>
  <c r="C262" i="9"/>
  <c r="G262" i="9"/>
  <c r="D262" i="9"/>
  <c r="F262" i="9"/>
  <c r="F296" i="9"/>
  <c r="C296" i="9"/>
  <c r="G296" i="9"/>
  <c r="D296" i="9"/>
  <c r="F328" i="9"/>
  <c r="C328" i="9"/>
  <c r="G328" i="9"/>
  <c r="D328" i="9"/>
  <c r="F351" i="9"/>
  <c r="C351" i="9"/>
  <c r="G351" i="9"/>
  <c r="D351" i="9"/>
  <c r="F367" i="9"/>
  <c r="D367" i="9"/>
  <c r="C367" i="9"/>
  <c r="G367" i="9"/>
  <c r="D383" i="9"/>
  <c r="F383" i="9"/>
  <c r="C383" i="9"/>
  <c r="G383" i="9"/>
  <c r="D399" i="9"/>
  <c r="F399" i="9"/>
  <c r="C399" i="9"/>
  <c r="G399" i="9"/>
  <c r="D415" i="9"/>
  <c r="F415" i="9"/>
  <c r="C415" i="9"/>
  <c r="G415" i="9"/>
  <c r="D333" i="9"/>
  <c r="F333" i="9"/>
  <c r="C333" i="9"/>
  <c r="G333" i="9"/>
  <c r="D317" i="9"/>
  <c r="F317" i="9"/>
  <c r="C317" i="9"/>
  <c r="G317" i="9"/>
  <c r="D301" i="9"/>
  <c r="F301" i="9"/>
  <c r="C301" i="9"/>
  <c r="G301" i="9"/>
  <c r="D285" i="9"/>
  <c r="F285" i="9"/>
  <c r="C285" i="9"/>
  <c r="G285" i="9"/>
  <c r="D269" i="9"/>
  <c r="F269" i="9"/>
  <c r="C269" i="9"/>
  <c r="G269" i="9"/>
  <c r="D253" i="9"/>
  <c r="F253" i="9"/>
  <c r="C253" i="9"/>
  <c r="G253" i="9"/>
  <c r="C237" i="9"/>
  <c r="G237" i="9"/>
  <c r="D237" i="9"/>
  <c r="F237" i="9"/>
  <c r="C221" i="9"/>
  <c r="G221" i="9"/>
  <c r="D221" i="9"/>
  <c r="F221" i="9"/>
  <c r="C205" i="9"/>
  <c r="G205" i="9"/>
  <c r="D205" i="9"/>
  <c r="F205" i="9"/>
  <c r="D189" i="9"/>
  <c r="F189" i="9"/>
  <c r="G189" i="9"/>
  <c r="C189" i="9"/>
  <c r="D173" i="9"/>
  <c r="F173" i="9"/>
  <c r="G173" i="9"/>
  <c r="C173" i="9"/>
  <c r="D157" i="9"/>
  <c r="F157" i="9"/>
  <c r="G157" i="9"/>
  <c r="C157" i="9"/>
  <c r="D141" i="9"/>
  <c r="C141" i="9"/>
  <c r="G141" i="9"/>
  <c r="F141" i="9"/>
  <c r="D125" i="9"/>
  <c r="C125" i="9"/>
  <c r="G125" i="9"/>
  <c r="F125" i="9"/>
  <c r="D109" i="9"/>
  <c r="C109" i="9"/>
  <c r="G109" i="9"/>
  <c r="F109" i="9"/>
  <c r="C93" i="9"/>
  <c r="G93" i="9"/>
  <c r="D93" i="9"/>
  <c r="F93" i="9"/>
  <c r="F256" i="9"/>
  <c r="C256" i="9"/>
  <c r="G256" i="9"/>
  <c r="D256" i="9"/>
  <c r="D240" i="9"/>
  <c r="C240" i="9"/>
  <c r="G240" i="9"/>
  <c r="F240" i="9"/>
  <c r="D224" i="9"/>
  <c r="C224" i="9"/>
  <c r="G224" i="9"/>
  <c r="F224" i="9"/>
  <c r="D208" i="9"/>
  <c r="C208" i="9"/>
  <c r="G208" i="9"/>
  <c r="F208" i="9"/>
  <c r="F192" i="9"/>
  <c r="C192" i="9"/>
  <c r="G192" i="9"/>
  <c r="D192" i="9"/>
  <c r="F176" i="9"/>
  <c r="C176" i="9"/>
  <c r="G176" i="9"/>
  <c r="D176" i="9"/>
  <c r="F160" i="9"/>
  <c r="C160" i="9"/>
  <c r="G160" i="9"/>
  <c r="D160" i="9"/>
  <c r="F144" i="9"/>
  <c r="D144" i="9"/>
  <c r="C144" i="9"/>
  <c r="G144" i="9"/>
  <c r="F128" i="9"/>
  <c r="D128" i="9"/>
  <c r="C128" i="9"/>
  <c r="G128" i="9"/>
  <c r="F112" i="9"/>
  <c r="D112" i="9"/>
  <c r="C112" i="9"/>
  <c r="G112" i="9"/>
  <c r="D96" i="9"/>
  <c r="F96" i="9"/>
  <c r="G96" i="9"/>
  <c r="C96" i="9"/>
  <c r="D80" i="9"/>
  <c r="F80" i="9"/>
  <c r="G80" i="9"/>
  <c r="C80" i="9"/>
  <c r="F335" i="9"/>
  <c r="C335" i="9"/>
  <c r="G335" i="9"/>
  <c r="D335" i="9"/>
  <c r="F319" i="9"/>
  <c r="C319" i="9"/>
  <c r="G319" i="9"/>
  <c r="D319" i="9"/>
  <c r="F303" i="9"/>
  <c r="C303" i="9"/>
  <c r="G303" i="9"/>
  <c r="D303" i="9"/>
  <c r="F287" i="9"/>
  <c r="C287" i="9"/>
  <c r="G287" i="9"/>
  <c r="D287" i="9"/>
  <c r="F271" i="9"/>
  <c r="C271" i="9"/>
  <c r="G271" i="9"/>
  <c r="D271" i="9"/>
  <c r="F255" i="9"/>
  <c r="C255" i="9"/>
  <c r="G255" i="9"/>
  <c r="D255" i="9"/>
  <c r="F239" i="9"/>
  <c r="D239" i="9"/>
  <c r="G239" i="9"/>
  <c r="C239" i="9"/>
  <c r="F223" i="9"/>
  <c r="D223" i="9"/>
  <c r="G223" i="9"/>
  <c r="C223" i="9"/>
  <c r="F207" i="9"/>
  <c r="D207" i="9"/>
  <c r="G207" i="9"/>
  <c r="C207" i="9"/>
  <c r="F191" i="9"/>
  <c r="C191" i="9"/>
  <c r="G191" i="9"/>
  <c r="D191" i="9"/>
  <c r="F175" i="9"/>
  <c r="C175" i="9"/>
  <c r="G175" i="9"/>
  <c r="D175" i="9"/>
  <c r="F159" i="9"/>
  <c r="C159" i="9"/>
  <c r="G159" i="9"/>
  <c r="D159" i="9"/>
  <c r="F143" i="9"/>
  <c r="C143" i="9"/>
  <c r="G143" i="9"/>
  <c r="D143" i="9"/>
  <c r="F127" i="9"/>
  <c r="C127" i="9"/>
  <c r="G127" i="9"/>
  <c r="D127" i="9"/>
  <c r="F111" i="9"/>
  <c r="C111" i="9"/>
  <c r="G111" i="9"/>
  <c r="D111" i="9"/>
  <c r="F95" i="9"/>
  <c r="G95" i="9"/>
  <c r="D95" i="9"/>
  <c r="C95" i="9"/>
  <c r="C79" i="9"/>
  <c r="G79" i="9"/>
  <c r="D79" i="9"/>
  <c r="F79" i="9"/>
  <c r="C122" i="9"/>
  <c r="G122" i="9"/>
  <c r="D122" i="9"/>
  <c r="F122" i="9"/>
  <c r="C186" i="9"/>
  <c r="G186" i="9"/>
  <c r="D186" i="9"/>
  <c r="F186" i="9"/>
  <c r="C250" i="9"/>
  <c r="G250" i="9"/>
  <c r="D250" i="9"/>
  <c r="F250" i="9"/>
  <c r="C290" i="9"/>
  <c r="G290" i="9"/>
  <c r="D290" i="9"/>
  <c r="F290" i="9"/>
  <c r="C322" i="9"/>
  <c r="G322" i="9"/>
  <c r="D322" i="9"/>
  <c r="F322" i="9"/>
  <c r="F348" i="9"/>
  <c r="C348" i="9"/>
  <c r="G348" i="9"/>
  <c r="D348" i="9"/>
  <c r="F364" i="9"/>
  <c r="C364" i="9"/>
  <c r="G364" i="9"/>
  <c r="D364" i="9"/>
  <c r="C380" i="9"/>
  <c r="G380" i="9"/>
  <c r="D380" i="9"/>
  <c r="F380" i="9"/>
  <c r="C396" i="9"/>
  <c r="G396" i="9"/>
  <c r="D396" i="9"/>
  <c r="F396" i="9"/>
  <c r="C412" i="9"/>
  <c r="G412" i="9"/>
  <c r="D412" i="9"/>
  <c r="F412" i="9"/>
  <c r="C110" i="9"/>
  <c r="G110" i="9"/>
  <c r="D110" i="9"/>
  <c r="F110" i="9"/>
  <c r="C174" i="9"/>
  <c r="G174" i="9"/>
  <c r="D174" i="9"/>
  <c r="F174" i="9"/>
  <c r="F238" i="9"/>
  <c r="C238" i="9"/>
  <c r="G238" i="9"/>
  <c r="D238" i="9"/>
  <c r="F284" i="9"/>
  <c r="C284" i="9"/>
  <c r="G284" i="9"/>
  <c r="D284" i="9"/>
  <c r="F316" i="9"/>
  <c r="C316" i="9"/>
  <c r="G316" i="9"/>
  <c r="D316" i="9"/>
  <c r="D345" i="9"/>
  <c r="F345" i="9"/>
  <c r="G345" i="9"/>
  <c r="C345" i="9"/>
  <c r="D361" i="9"/>
  <c r="F361" i="9"/>
  <c r="G361" i="9"/>
  <c r="C361" i="9"/>
  <c r="F377" i="9"/>
  <c r="C377" i="9"/>
  <c r="G377" i="9"/>
  <c r="D377" i="9"/>
  <c r="F393" i="9"/>
  <c r="C393" i="9"/>
  <c r="G393" i="9"/>
  <c r="D393" i="9"/>
  <c r="F409" i="9"/>
  <c r="C409" i="9"/>
  <c r="G409" i="9"/>
  <c r="D409" i="9"/>
  <c r="F98" i="9"/>
  <c r="G98" i="9"/>
  <c r="C98" i="9"/>
  <c r="D98" i="9"/>
  <c r="C162" i="9"/>
  <c r="G162" i="9"/>
  <c r="D162" i="9"/>
  <c r="F162" i="9"/>
  <c r="F226" i="9"/>
  <c r="C226" i="9"/>
  <c r="G226" i="9"/>
  <c r="D226" i="9"/>
  <c r="C278" i="9"/>
  <c r="G278" i="9"/>
  <c r="D278" i="9"/>
  <c r="F278" i="9"/>
  <c r="C310" i="9"/>
  <c r="G310" i="9"/>
  <c r="D310" i="9"/>
  <c r="F310" i="9"/>
  <c r="C342" i="9"/>
  <c r="G342" i="9"/>
  <c r="D342" i="9"/>
  <c r="F342" i="9"/>
  <c r="C358" i="9"/>
  <c r="G358" i="9"/>
  <c r="D358" i="9"/>
  <c r="F358" i="9"/>
  <c r="F374" i="9"/>
  <c r="C374" i="9"/>
  <c r="G374" i="9"/>
  <c r="D374" i="9"/>
  <c r="F390" i="9"/>
  <c r="C390" i="9"/>
  <c r="G390" i="9"/>
  <c r="D390" i="9"/>
  <c r="F406" i="9"/>
  <c r="C406" i="9"/>
  <c r="G406" i="9"/>
  <c r="D406" i="9"/>
  <c r="F9" i="8"/>
  <c r="B16" i="8" s="1"/>
  <c r="F11" i="8"/>
  <c r="D202" i="10"/>
  <c r="F202" i="10"/>
  <c r="C202" i="10"/>
  <c r="G202" i="10"/>
  <c r="D218" i="10"/>
  <c r="F218" i="10"/>
  <c r="C218" i="10"/>
  <c r="G218" i="10"/>
  <c r="D282" i="10"/>
  <c r="G282" i="10"/>
  <c r="C282" i="10"/>
  <c r="F282" i="10"/>
  <c r="F179" i="10"/>
  <c r="D179" i="10"/>
  <c r="G179" i="10"/>
  <c r="C179" i="10"/>
  <c r="F203" i="10"/>
  <c r="D203" i="10"/>
  <c r="G203" i="10"/>
  <c r="C203" i="10"/>
  <c r="F227" i="10"/>
  <c r="D227" i="10"/>
  <c r="G227" i="10"/>
  <c r="C227" i="10"/>
  <c r="D252" i="10"/>
  <c r="G252" i="10"/>
  <c r="C252" i="10"/>
  <c r="F252" i="10"/>
  <c r="D300" i="10"/>
  <c r="G300" i="10"/>
  <c r="C300" i="10"/>
  <c r="F300" i="10"/>
  <c r="D339" i="10"/>
  <c r="F339" i="10"/>
  <c r="G339" i="10"/>
  <c r="C339" i="10"/>
  <c r="D356" i="10"/>
  <c r="G356" i="10"/>
  <c r="C356" i="10"/>
  <c r="F356" i="10"/>
  <c r="D319" i="10"/>
  <c r="F319" i="10"/>
  <c r="G319" i="10"/>
  <c r="C319" i="10"/>
  <c r="D184" i="10"/>
  <c r="F184" i="10"/>
  <c r="G184" i="10"/>
  <c r="C184" i="10"/>
  <c r="D192" i="10"/>
  <c r="F192" i="10"/>
  <c r="G192" i="10"/>
  <c r="C192" i="10"/>
  <c r="D200" i="10"/>
  <c r="F200" i="10"/>
  <c r="G200" i="10"/>
  <c r="C200" i="10"/>
  <c r="D208" i="10"/>
  <c r="F208" i="10"/>
  <c r="G208" i="10"/>
  <c r="C208" i="10"/>
  <c r="D216" i="10"/>
  <c r="F216" i="10"/>
  <c r="G216" i="10"/>
  <c r="C216" i="10"/>
  <c r="D224" i="10"/>
  <c r="F224" i="10"/>
  <c r="G224" i="10"/>
  <c r="C224" i="10"/>
  <c r="D232" i="10"/>
  <c r="F232" i="10"/>
  <c r="G232" i="10"/>
  <c r="C232" i="10"/>
  <c r="D246" i="10"/>
  <c r="G246" i="10"/>
  <c r="C246" i="10"/>
  <c r="F246" i="10"/>
  <c r="D262" i="10"/>
  <c r="G262" i="10"/>
  <c r="C262" i="10"/>
  <c r="F262" i="10"/>
  <c r="D278" i="10"/>
  <c r="G278" i="10"/>
  <c r="C278" i="10"/>
  <c r="F278" i="10"/>
  <c r="D294" i="10"/>
  <c r="G294" i="10"/>
  <c r="C294" i="10"/>
  <c r="F294" i="10"/>
  <c r="D310" i="10"/>
  <c r="G310" i="10"/>
  <c r="C310" i="10"/>
  <c r="F310" i="10"/>
  <c r="F177" i="10"/>
  <c r="D177" i="10"/>
  <c r="C177" i="10"/>
  <c r="G177" i="10"/>
  <c r="F185" i="10"/>
  <c r="D185" i="10"/>
  <c r="C185" i="10"/>
  <c r="G185" i="10"/>
  <c r="F193" i="10"/>
  <c r="D193" i="10"/>
  <c r="C193" i="10"/>
  <c r="G193" i="10"/>
  <c r="F201" i="10"/>
  <c r="D201" i="10"/>
  <c r="C201" i="10"/>
  <c r="G201" i="10"/>
  <c r="F209" i="10"/>
  <c r="D209" i="10"/>
  <c r="C209" i="10"/>
  <c r="G209" i="10"/>
  <c r="F217" i="10"/>
  <c r="D217" i="10"/>
  <c r="C217" i="10"/>
  <c r="G217" i="10"/>
  <c r="F225" i="10"/>
  <c r="D225" i="10"/>
  <c r="C225" i="10"/>
  <c r="G225" i="10"/>
  <c r="F233" i="10"/>
  <c r="D233" i="10"/>
  <c r="C233" i="10"/>
  <c r="G233" i="10"/>
  <c r="D248" i="10"/>
  <c r="G248" i="10"/>
  <c r="C248" i="10"/>
  <c r="F248" i="10"/>
  <c r="D264" i="10"/>
  <c r="G264" i="10"/>
  <c r="C264" i="10"/>
  <c r="F264" i="10"/>
  <c r="D280" i="10"/>
  <c r="G280" i="10"/>
  <c r="C280" i="10"/>
  <c r="F280" i="10"/>
  <c r="D296" i="10"/>
  <c r="G296" i="10"/>
  <c r="C296" i="10"/>
  <c r="F296" i="10"/>
  <c r="D312" i="10"/>
  <c r="G312" i="10"/>
  <c r="C312" i="10"/>
  <c r="F312" i="10"/>
  <c r="G375" i="10"/>
  <c r="C375" i="10"/>
  <c r="D375" i="10"/>
  <c r="F375" i="10"/>
  <c r="G383" i="10"/>
  <c r="C383" i="10"/>
  <c r="D383" i="10"/>
  <c r="F383" i="10"/>
  <c r="F241" i="10"/>
  <c r="D241" i="10"/>
  <c r="C241" i="10"/>
  <c r="G241" i="10"/>
  <c r="F249" i="10"/>
  <c r="D249" i="10"/>
  <c r="C249" i="10"/>
  <c r="G249" i="10"/>
  <c r="F257" i="10"/>
  <c r="D257" i="10"/>
  <c r="C257" i="10"/>
  <c r="G257" i="10"/>
  <c r="F265" i="10"/>
  <c r="D265" i="10"/>
  <c r="C265" i="10"/>
  <c r="G265" i="10"/>
  <c r="F273" i="10"/>
  <c r="D273" i="10"/>
  <c r="C273" i="10"/>
  <c r="G273" i="10"/>
  <c r="F281" i="10"/>
  <c r="D281" i="10"/>
  <c r="C281" i="10"/>
  <c r="G281" i="10"/>
  <c r="F289" i="10"/>
  <c r="D289" i="10"/>
  <c r="C289" i="10"/>
  <c r="G289" i="10"/>
  <c r="F297" i="10"/>
  <c r="D297" i="10"/>
  <c r="G297" i="10"/>
  <c r="C297" i="10"/>
  <c r="F305" i="10"/>
  <c r="D305" i="10"/>
  <c r="G305" i="10"/>
  <c r="C305" i="10"/>
  <c r="F313" i="10"/>
  <c r="D313" i="10"/>
  <c r="G313" i="10"/>
  <c r="C313" i="10"/>
  <c r="D384" i="10"/>
  <c r="C384" i="10"/>
  <c r="F384" i="10"/>
  <c r="G384" i="10"/>
  <c r="D321" i="10"/>
  <c r="F321" i="10"/>
  <c r="C321" i="10"/>
  <c r="G321" i="10"/>
  <c r="D329" i="10"/>
  <c r="F329" i="10"/>
  <c r="C329" i="10"/>
  <c r="G329" i="10"/>
  <c r="D337" i="10"/>
  <c r="F337" i="10"/>
  <c r="C337" i="10"/>
  <c r="G337" i="10"/>
  <c r="D345" i="10"/>
  <c r="F345" i="10"/>
  <c r="C345" i="10"/>
  <c r="G345" i="10"/>
  <c r="G373" i="10"/>
  <c r="C373" i="10"/>
  <c r="F373" i="10"/>
  <c r="D373" i="10"/>
  <c r="G405" i="10"/>
  <c r="C405" i="10"/>
  <c r="F405" i="10"/>
  <c r="D405" i="10"/>
  <c r="F324" i="10"/>
  <c r="D324" i="10"/>
  <c r="G324" i="10"/>
  <c r="C324" i="10"/>
  <c r="F332" i="10"/>
  <c r="D332" i="10"/>
  <c r="G332" i="10"/>
  <c r="C332" i="10"/>
  <c r="F340" i="10"/>
  <c r="D340" i="10"/>
  <c r="G340" i="10"/>
  <c r="C340" i="10"/>
  <c r="F348" i="10"/>
  <c r="D348" i="10"/>
  <c r="G348" i="10"/>
  <c r="C348" i="10"/>
  <c r="F390" i="10"/>
  <c r="D390" i="10"/>
  <c r="G390" i="10"/>
  <c r="C390" i="10"/>
  <c r="G407" i="10"/>
  <c r="C407" i="10"/>
  <c r="D407" i="10"/>
  <c r="F407" i="10"/>
  <c r="G369" i="10"/>
  <c r="C369" i="10"/>
  <c r="D369" i="10"/>
  <c r="F369" i="10"/>
  <c r="G385" i="10"/>
  <c r="C385" i="10"/>
  <c r="D385" i="10"/>
  <c r="F385" i="10"/>
  <c r="G401" i="10"/>
  <c r="C401" i="10"/>
  <c r="D401" i="10"/>
  <c r="F401" i="10"/>
  <c r="G417" i="10"/>
  <c r="C417" i="10"/>
  <c r="D417" i="10"/>
  <c r="F417" i="10"/>
  <c r="F355" i="10"/>
  <c r="G355" i="10"/>
  <c r="C355" i="10"/>
  <c r="D355" i="10"/>
  <c r="F363" i="10"/>
  <c r="G363" i="10"/>
  <c r="C363" i="10"/>
  <c r="D363" i="10"/>
  <c r="G379" i="10"/>
  <c r="C379" i="10"/>
  <c r="F379" i="10"/>
  <c r="D379" i="10"/>
  <c r="G395" i="10"/>
  <c r="C395" i="10"/>
  <c r="F395" i="10"/>
  <c r="D395" i="10"/>
  <c r="G411" i="10"/>
  <c r="C411" i="10"/>
  <c r="F411" i="10"/>
  <c r="D411" i="10"/>
  <c r="F399" i="10"/>
  <c r="G399" i="10"/>
  <c r="G170" i="10"/>
  <c r="G154" i="10"/>
  <c r="G138" i="10"/>
  <c r="C175" i="10"/>
  <c r="G163" i="10"/>
  <c r="G147" i="10"/>
  <c r="G131" i="10"/>
  <c r="G169" i="10"/>
  <c r="G153" i="10"/>
  <c r="D176" i="10"/>
  <c r="G176" i="10"/>
  <c r="F176" i="10"/>
  <c r="C176" i="10"/>
  <c r="G175" i="10"/>
  <c r="D174" i="10"/>
  <c r="F171" i="10"/>
  <c r="F167" i="10"/>
  <c r="D186" i="10"/>
  <c r="F186" i="10"/>
  <c r="C186" i="10"/>
  <c r="G186" i="10"/>
  <c r="D250" i="10"/>
  <c r="G250" i="10"/>
  <c r="C250" i="10"/>
  <c r="F250" i="10"/>
  <c r="F283" i="10"/>
  <c r="D283" i="10"/>
  <c r="G283" i="10"/>
  <c r="C283" i="10"/>
  <c r="D178" i="10"/>
  <c r="F178" i="10"/>
  <c r="C178" i="10"/>
  <c r="G178" i="10"/>
  <c r="D210" i="10"/>
  <c r="F210" i="10"/>
  <c r="C210" i="10"/>
  <c r="G210" i="10"/>
  <c r="D234" i="10"/>
  <c r="G234" i="10"/>
  <c r="C234" i="10"/>
  <c r="F234" i="10"/>
  <c r="D266" i="10"/>
  <c r="G266" i="10"/>
  <c r="C266" i="10"/>
  <c r="F266" i="10"/>
  <c r="D314" i="10"/>
  <c r="G314" i="10"/>
  <c r="C314" i="10"/>
  <c r="F314" i="10"/>
  <c r="F195" i="10"/>
  <c r="D195" i="10"/>
  <c r="G195" i="10"/>
  <c r="C195" i="10"/>
  <c r="F219" i="10"/>
  <c r="D219" i="10"/>
  <c r="G219" i="10"/>
  <c r="C219" i="10"/>
  <c r="D268" i="10"/>
  <c r="G268" i="10"/>
  <c r="C268" i="10"/>
  <c r="F268" i="10"/>
  <c r="D316" i="10"/>
  <c r="G316" i="10"/>
  <c r="C316" i="10"/>
  <c r="F316" i="10"/>
  <c r="F235" i="10"/>
  <c r="D235" i="10"/>
  <c r="G235" i="10"/>
  <c r="C235" i="10"/>
  <c r="F251" i="10"/>
  <c r="D251" i="10"/>
  <c r="G251" i="10"/>
  <c r="C251" i="10"/>
  <c r="F267" i="10"/>
  <c r="D267" i="10"/>
  <c r="G267" i="10"/>
  <c r="C267" i="10"/>
  <c r="F291" i="10"/>
  <c r="D291" i="10"/>
  <c r="G291" i="10"/>
  <c r="C291" i="10"/>
  <c r="F307" i="10"/>
  <c r="D307" i="10"/>
  <c r="G307" i="10"/>
  <c r="C307" i="10"/>
  <c r="G391" i="10"/>
  <c r="C391" i="10"/>
  <c r="D391" i="10"/>
  <c r="F391" i="10"/>
  <c r="D331" i="10"/>
  <c r="F331" i="10"/>
  <c r="G331" i="10"/>
  <c r="C331" i="10"/>
  <c r="F382" i="10"/>
  <c r="D382" i="10"/>
  <c r="G382" i="10"/>
  <c r="C382" i="10"/>
  <c r="F326" i="10"/>
  <c r="D326" i="10"/>
  <c r="C326" i="10"/>
  <c r="G326" i="10"/>
  <c r="F342" i="10"/>
  <c r="D342" i="10"/>
  <c r="C342" i="10"/>
  <c r="G342" i="10"/>
  <c r="G397" i="10"/>
  <c r="C397" i="10"/>
  <c r="F397" i="10"/>
  <c r="D397" i="10"/>
  <c r="C370" i="10"/>
  <c r="G370" i="10"/>
  <c r="D370" i="10"/>
  <c r="F370" i="10"/>
  <c r="C402" i="10"/>
  <c r="G402" i="10"/>
  <c r="D402" i="10"/>
  <c r="F402" i="10"/>
  <c r="C418" i="10"/>
  <c r="G418" i="10"/>
  <c r="F418" i="10"/>
  <c r="D418" i="10"/>
  <c r="G365" i="10"/>
  <c r="F365" i="10"/>
  <c r="C365" i="10"/>
  <c r="D365" i="10"/>
  <c r="G380" i="10"/>
  <c r="F380" i="10"/>
  <c r="C380" i="10"/>
  <c r="D380" i="10"/>
  <c r="G412" i="10"/>
  <c r="F412" i="10"/>
  <c r="D412" i="10"/>
  <c r="C412" i="10"/>
  <c r="D175" i="10"/>
  <c r="G166" i="10"/>
  <c r="G134" i="10"/>
  <c r="G172" i="10"/>
  <c r="G164" i="10"/>
  <c r="G156" i="10"/>
  <c r="G144" i="10"/>
  <c r="G136" i="10"/>
  <c r="G128" i="10"/>
  <c r="G173" i="10"/>
  <c r="G157" i="10"/>
  <c r="G141" i="10"/>
  <c r="F174" i="10"/>
  <c r="G392" i="10"/>
  <c r="G364" i="10"/>
  <c r="D180" i="10"/>
  <c r="F180" i="10"/>
  <c r="G180" i="10"/>
  <c r="C180" i="10"/>
  <c r="D188" i="10"/>
  <c r="F188" i="10"/>
  <c r="G188" i="10"/>
  <c r="C188" i="10"/>
  <c r="D196" i="10"/>
  <c r="F196" i="10"/>
  <c r="G196" i="10"/>
  <c r="C196" i="10"/>
  <c r="D204" i="10"/>
  <c r="F204" i="10"/>
  <c r="G204" i="10"/>
  <c r="C204" i="10"/>
  <c r="D212" i="10"/>
  <c r="F212" i="10"/>
  <c r="G212" i="10"/>
  <c r="C212" i="10"/>
  <c r="D220" i="10"/>
  <c r="F220" i="10"/>
  <c r="G220" i="10"/>
  <c r="C220" i="10"/>
  <c r="D228" i="10"/>
  <c r="F228" i="10"/>
  <c r="G228" i="10"/>
  <c r="C228" i="10"/>
  <c r="D238" i="10"/>
  <c r="G238" i="10"/>
  <c r="C238" i="10"/>
  <c r="F238" i="10"/>
  <c r="D254" i="10"/>
  <c r="G254" i="10"/>
  <c r="C254" i="10"/>
  <c r="F254" i="10"/>
  <c r="D270" i="10"/>
  <c r="G270" i="10"/>
  <c r="C270" i="10"/>
  <c r="F270" i="10"/>
  <c r="D286" i="10"/>
  <c r="G286" i="10"/>
  <c r="C286" i="10"/>
  <c r="F286" i="10"/>
  <c r="D302" i="10"/>
  <c r="G302" i="10"/>
  <c r="C302" i="10"/>
  <c r="F302" i="10"/>
  <c r="D354" i="10"/>
  <c r="G354" i="10"/>
  <c r="C354" i="10"/>
  <c r="F354" i="10"/>
  <c r="F181" i="10"/>
  <c r="D181" i="10"/>
  <c r="G181" i="10"/>
  <c r="C181" i="10"/>
  <c r="F189" i="10"/>
  <c r="D189" i="10"/>
  <c r="G189" i="10"/>
  <c r="C189" i="10"/>
  <c r="F197" i="10"/>
  <c r="D197" i="10"/>
  <c r="G197" i="10"/>
  <c r="C197" i="10"/>
  <c r="F205" i="10"/>
  <c r="D205" i="10"/>
  <c r="G205" i="10"/>
  <c r="C205" i="10"/>
  <c r="F213" i="10"/>
  <c r="D213" i="10"/>
  <c r="G213" i="10"/>
  <c r="C213" i="10"/>
  <c r="F221" i="10"/>
  <c r="D221" i="10"/>
  <c r="G221" i="10"/>
  <c r="C221" i="10"/>
  <c r="F229" i="10"/>
  <c r="D229" i="10"/>
  <c r="G229" i="10"/>
  <c r="C229" i="10"/>
  <c r="D240" i="10"/>
  <c r="G240" i="10"/>
  <c r="C240" i="10"/>
  <c r="F240" i="10"/>
  <c r="D256" i="10"/>
  <c r="G256" i="10"/>
  <c r="C256" i="10"/>
  <c r="F256" i="10"/>
  <c r="D272" i="10"/>
  <c r="G272" i="10"/>
  <c r="C272" i="10"/>
  <c r="F272" i="10"/>
  <c r="D288" i="10"/>
  <c r="G288" i="10"/>
  <c r="C288" i="10"/>
  <c r="F288" i="10"/>
  <c r="D304" i="10"/>
  <c r="G304" i="10"/>
  <c r="C304" i="10"/>
  <c r="F304" i="10"/>
  <c r="D362" i="10"/>
  <c r="G362" i="10"/>
  <c r="C362" i="10"/>
  <c r="F362" i="10"/>
  <c r="D360" i="10"/>
  <c r="G360" i="10"/>
  <c r="C360" i="10"/>
  <c r="F360" i="10"/>
  <c r="F237" i="10"/>
  <c r="D237" i="10"/>
  <c r="C237" i="10"/>
  <c r="G237" i="10"/>
  <c r="F245" i="10"/>
  <c r="D245" i="10"/>
  <c r="C245" i="10"/>
  <c r="G245" i="10"/>
  <c r="F253" i="10"/>
  <c r="D253" i="10"/>
  <c r="C253" i="10"/>
  <c r="G253" i="10"/>
  <c r="F261" i="10"/>
  <c r="D261" i="10"/>
  <c r="C261" i="10"/>
  <c r="G261" i="10"/>
  <c r="F269" i="10"/>
  <c r="D269" i="10"/>
  <c r="C269" i="10"/>
  <c r="G269" i="10"/>
  <c r="F277" i="10"/>
  <c r="D277" i="10"/>
  <c r="C277" i="10"/>
  <c r="G277" i="10"/>
  <c r="F285" i="10"/>
  <c r="D285" i="10"/>
  <c r="C285" i="10"/>
  <c r="G285" i="10"/>
  <c r="F293" i="10"/>
  <c r="D293" i="10"/>
  <c r="C293" i="10"/>
  <c r="G293" i="10"/>
  <c r="F301" i="10"/>
  <c r="D301" i="10"/>
  <c r="C301" i="10"/>
  <c r="G301" i="10"/>
  <c r="F309" i="10"/>
  <c r="D309" i="10"/>
  <c r="C309" i="10"/>
  <c r="G309" i="10"/>
  <c r="D317" i="10"/>
  <c r="G317" i="10"/>
  <c r="F317" i="10"/>
  <c r="C317" i="10"/>
  <c r="F406" i="10"/>
  <c r="D406" i="10"/>
  <c r="C406" i="10"/>
  <c r="G406" i="10"/>
  <c r="D325" i="10"/>
  <c r="F325" i="10"/>
  <c r="C325" i="10"/>
  <c r="G325" i="10"/>
  <c r="D333" i="10"/>
  <c r="F333" i="10"/>
  <c r="C333" i="10"/>
  <c r="G333" i="10"/>
  <c r="D341" i="10"/>
  <c r="F341" i="10"/>
  <c r="C341" i="10"/>
  <c r="G341" i="10"/>
  <c r="D349" i="10"/>
  <c r="F349" i="10"/>
  <c r="C349" i="10"/>
  <c r="G349" i="10"/>
  <c r="G389" i="10"/>
  <c r="C389" i="10"/>
  <c r="F389" i="10"/>
  <c r="D389" i="10"/>
  <c r="F320" i="10"/>
  <c r="D320" i="10"/>
  <c r="G320" i="10"/>
  <c r="C320" i="10"/>
  <c r="F328" i="10"/>
  <c r="D328" i="10"/>
  <c r="G328" i="10"/>
  <c r="C328" i="10"/>
  <c r="F336" i="10"/>
  <c r="D336" i="10"/>
  <c r="G336" i="10"/>
  <c r="C336" i="10"/>
  <c r="F344" i="10"/>
  <c r="D344" i="10"/>
  <c r="G344" i="10"/>
  <c r="C344" i="10"/>
  <c r="F374" i="10"/>
  <c r="D374" i="10"/>
  <c r="G374" i="10"/>
  <c r="C374" i="10"/>
  <c r="F414" i="10"/>
  <c r="D414" i="10"/>
  <c r="C414" i="10"/>
  <c r="G414" i="10"/>
  <c r="G415" i="10"/>
  <c r="C415" i="10"/>
  <c r="D415" i="10"/>
  <c r="F415" i="10"/>
  <c r="G377" i="10"/>
  <c r="C377" i="10"/>
  <c r="D377" i="10"/>
  <c r="F377" i="10"/>
  <c r="G393" i="10"/>
  <c r="C393" i="10"/>
  <c r="D393" i="10"/>
  <c r="F393" i="10"/>
  <c r="G409" i="10"/>
  <c r="C409" i="10"/>
  <c r="D409" i="10"/>
  <c r="F409" i="10"/>
  <c r="F351" i="10"/>
  <c r="G351" i="10"/>
  <c r="C351" i="10"/>
  <c r="D351" i="10"/>
  <c r="F359" i="10"/>
  <c r="G359" i="10"/>
  <c r="C359" i="10"/>
  <c r="D359" i="10"/>
  <c r="G371" i="10"/>
  <c r="C371" i="10"/>
  <c r="F371" i="10"/>
  <c r="D371" i="10"/>
  <c r="G387" i="10"/>
  <c r="C387" i="10"/>
  <c r="F387" i="10"/>
  <c r="D387" i="10"/>
  <c r="G403" i="10"/>
  <c r="C403" i="10"/>
  <c r="F403" i="10"/>
  <c r="D403" i="10"/>
  <c r="G419" i="10"/>
  <c r="C419" i="10"/>
  <c r="F419" i="10"/>
  <c r="D419" i="10"/>
  <c r="C174" i="10"/>
  <c r="F168" i="10"/>
  <c r="G162" i="10"/>
  <c r="G146" i="10"/>
  <c r="G130" i="10"/>
  <c r="F173" i="10"/>
  <c r="G171" i="10"/>
  <c r="G155" i="10"/>
  <c r="G139" i="10"/>
  <c r="F11" i="10"/>
  <c r="B18" i="10" s="1"/>
  <c r="F9" i="10"/>
  <c r="B16" i="10" s="1"/>
  <c r="G161" i="10"/>
  <c r="G145" i="10"/>
  <c r="G129" i="10"/>
  <c r="F170" i="10"/>
  <c r="D194" i="10"/>
  <c r="F194" i="10"/>
  <c r="C194" i="10"/>
  <c r="G194" i="10"/>
  <c r="D226" i="10"/>
  <c r="F226" i="10"/>
  <c r="C226" i="10"/>
  <c r="G226" i="10"/>
  <c r="D298" i="10"/>
  <c r="G298" i="10"/>
  <c r="C298" i="10"/>
  <c r="F298" i="10"/>
  <c r="F187" i="10"/>
  <c r="D187" i="10"/>
  <c r="G187" i="10"/>
  <c r="C187" i="10"/>
  <c r="F211" i="10"/>
  <c r="D211" i="10"/>
  <c r="G211" i="10"/>
  <c r="C211" i="10"/>
  <c r="D236" i="10"/>
  <c r="G236" i="10"/>
  <c r="C236" i="10"/>
  <c r="F236" i="10"/>
  <c r="D284" i="10"/>
  <c r="G284" i="10"/>
  <c r="C284" i="10"/>
  <c r="F284" i="10"/>
  <c r="D352" i="10"/>
  <c r="G352" i="10"/>
  <c r="C352" i="10"/>
  <c r="F352" i="10"/>
  <c r="F243" i="10"/>
  <c r="D243" i="10"/>
  <c r="G243" i="10"/>
  <c r="C243" i="10"/>
  <c r="F259" i="10"/>
  <c r="D259" i="10"/>
  <c r="G259" i="10"/>
  <c r="C259" i="10"/>
  <c r="F275" i="10"/>
  <c r="D275" i="10"/>
  <c r="G275" i="10"/>
  <c r="C275" i="10"/>
  <c r="F299" i="10"/>
  <c r="D299" i="10"/>
  <c r="G299" i="10"/>
  <c r="C299" i="10"/>
  <c r="F315" i="10"/>
  <c r="D315" i="10"/>
  <c r="G315" i="10"/>
  <c r="C315" i="10"/>
  <c r="D323" i="10"/>
  <c r="F323" i="10"/>
  <c r="G323" i="10"/>
  <c r="C323" i="10"/>
  <c r="D347" i="10"/>
  <c r="F347" i="10"/>
  <c r="G347" i="10"/>
  <c r="C347" i="10"/>
  <c r="F318" i="10"/>
  <c r="G318" i="10"/>
  <c r="D318" i="10"/>
  <c r="C318" i="10"/>
  <c r="F334" i="10"/>
  <c r="D334" i="10"/>
  <c r="C334" i="10"/>
  <c r="G334" i="10"/>
  <c r="F350" i="10"/>
  <c r="D350" i="10"/>
  <c r="C350" i="10"/>
  <c r="G350" i="10"/>
  <c r="D408" i="10"/>
  <c r="C408" i="10"/>
  <c r="G408" i="10"/>
  <c r="F408" i="10"/>
  <c r="C386" i="10"/>
  <c r="G386" i="10"/>
  <c r="D386" i="10"/>
  <c r="F386" i="10"/>
  <c r="F357" i="10"/>
  <c r="C357" i="10"/>
  <c r="G357" i="10"/>
  <c r="D357" i="10"/>
  <c r="G396" i="10"/>
  <c r="F396" i="10"/>
  <c r="C396" i="10"/>
  <c r="D396" i="10"/>
  <c r="F172" i="10"/>
  <c r="G150" i="10"/>
  <c r="F175" i="10"/>
  <c r="G159" i="10"/>
  <c r="G143" i="10"/>
  <c r="G127" i="10"/>
  <c r="G168" i="10"/>
  <c r="G160" i="10"/>
  <c r="G152" i="10"/>
  <c r="G148" i="10"/>
  <c r="G140" i="10"/>
  <c r="G132" i="10"/>
  <c r="G367" i="10"/>
  <c r="C367" i="10"/>
  <c r="D367" i="10"/>
  <c r="F367" i="10"/>
  <c r="F392" i="10"/>
  <c r="F364" i="10"/>
  <c r="D364" i="10"/>
  <c r="D182" i="10"/>
  <c r="F182" i="10"/>
  <c r="C182" i="10"/>
  <c r="G182" i="10"/>
  <c r="D190" i="10"/>
  <c r="F190" i="10"/>
  <c r="C190" i="10"/>
  <c r="G190" i="10"/>
  <c r="D198" i="10"/>
  <c r="F198" i="10"/>
  <c r="C198" i="10"/>
  <c r="G198" i="10"/>
  <c r="D206" i="10"/>
  <c r="F206" i="10"/>
  <c r="C206" i="10"/>
  <c r="G206" i="10"/>
  <c r="D214" i="10"/>
  <c r="F214" i="10"/>
  <c r="C214" i="10"/>
  <c r="G214" i="10"/>
  <c r="D222" i="10"/>
  <c r="F222" i="10"/>
  <c r="C222" i="10"/>
  <c r="G222" i="10"/>
  <c r="D230" i="10"/>
  <c r="F230" i="10"/>
  <c r="C230" i="10"/>
  <c r="G230" i="10"/>
  <c r="D242" i="10"/>
  <c r="G242" i="10"/>
  <c r="C242" i="10"/>
  <c r="F242" i="10"/>
  <c r="D258" i="10"/>
  <c r="G258" i="10"/>
  <c r="C258" i="10"/>
  <c r="F258" i="10"/>
  <c r="D274" i="10"/>
  <c r="G274" i="10"/>
  <c r="C274" i="10"/>
  <c r="F274" i="10"/>
  <c r="D290" i="10"/>
  <c r="G290" i="10"/>
  <c r="C290" i="10"/>
  <c r="F290" i="10"/>
  <c r="D306" i="10"/>
  <c r="G306" i="10"/>
  <c r="C306" i="10"/>
  <c r="F306" i="10"/>
  <c r="D400" i="10"/>
  <c r="C400" i="10"/>
  <c r="F400" i="10"/>
  <c r="G400" i="10"/>
  <c r="F183" i="10"/>
  <c r="D183" i="10"/>
  <c r="G183" i="10"/>
  <c r="C183" i="10"/>
  <c r="F191" i="10"/>
  <c r="D191" i="10"/>
  <c r="G191" i="10"/>
  <c r="C191" i="10"/>
  <c r="F199" i="10"/>
  <c r="D199" i="10"/>
  <c r="G199" i="10"/>
  <c r="C199" i="10"/>
  <c r="F207" i="10"/>
  <c r="D207" i="10"/>
  <c r="G207" i="10"/>
  <c r="C207" i="10"/>
  <c r="F215" i="10"/>
  <c r="D215" i="10"/>
  <c r="G215" i="10"/>
  <c r="C215" i="10"/>
  <c r="F223" i="10"/>
  <c r="D223" i="10"/>
  <c r="G223" i="10"/>
  <c r="C223" i="10"/>
  <c r="F231" i="10"/>
  <c r="D231" i="10"/>
  <c r="G231" i="10"/>
  <c r="C231" i="10"/>
  <c r="D244" i="10"/>
  <c r="G244" i="10"/>
  <c r="C244" i="10"/>
  <c r="F244" i="10"/>
  <c r="D260" i="10"/>
  <c r="G260" i="10"/>
  <c r="C260" i="10"/>
  <c r="F260" i="10"/>
  <c r="D276" i="10"/>
  <c r="G276" i="10"/>
  <c r="C276" i="10"/>
  <c r="F276" i="10"/>
  <c r="D292" i="10"/>
  <c r="G292" i="10"/>
  <c r="C292" i="10"/>
  <c r="F292" i="10"/>
  <c r="D308" i="10"/>
  <c r="G308" i="10"/>
  <c r="C308" i="10"/>
  <c r="F308" i="10"/>
  <c r="D368" i="10"/>
  <c r="C368" i="10"/>
  <c r="F368" i="10"/>
  <c r="G368" i="10"/>
  <c r="D376" i="10"/>
  <c r="C376" i="10"/>
  <c r="F376" i="10"/>
  <c r="G376" i="10"/>
  <c r="F239" i="10"/>
  <c r="D239" i="10"/>
  <c r="G239" i="10"/>
  <c r="C239" i="10"/>
  <c r="F247" i="10"/>
  <c r="D247" i="10"/>
  <c r="G247" i="10"/>
  <c r="C247" i="10"/>
  <c r="F255" i="10"/>
  <c r="D255" i="10"/>
  <c r="G255" i="10"/>
  <c r="C255" i="10"/>
  <c r="F263" i="10"/>
  <c r="D263" i="10"/>
  <c r="G263" i="10"/>
  <c r="C263" i="10"/>
  <c r="F271" i="10"/>
  <c r="D271" i="10"/>
  <c r="G271" i="10"/>
  <c r="C271" i="10"/>
  <c r="F279" i="10"/>
  <c r="D279" i="10"/>
  <c r="G279" i="10"/>
  <c r="C279" i="10"/>
  <c r="F287" i="10"/>
  <c r="D287" i="10"/>
  <c r="G287" i="10"/>
  <c r="C287" i="10"/>
  <c r="F295" i="10"/>
  <c r="D295" i="10"/>
  <c r="G295" i="10"/>
  <c r="C295" i="10"/>
  <c r="F303" i="10"/>
  <c r="D303" i="10"/>
  <c r="G303" i="10"/>
  <c r="C303" i="10"/>
  <c r="F311" i="10"/>
  <c r="D311" i="10"/>
  <c r="G311" i="10"/>
  <c r="C311" i="10"/>
  <c r="D358" i="10"/>
  <c r="G358" i="10"/>
  <c r="C358" i="10"/>
  <c r="F358" i="10"/>
  <c r="G413" i="10"/>
  <c r="C413" i="10"/>
  <c r="F413" i="10"/>
  <c r="D413" i="10"/>
  <c r="D327" i="10"/>
  <c r="F327" i="10"/>
  <c r="G327" i="10"/>
  <c r="C327" i="10"/>
  <c r="D335" i="10"/>
  <c r="F335" i="10"/>
  <c r="G335" i="10"/>
  <c r="C335" i="10"/>
  <c r="D343" i="10"/>
  <c r="F343" i="10"/>
  <c r="G343" i="10"/>
  <c r="C343" i="10"/>
  <c r="F366" i="10"/>
  <c r="D366" i="10"/>
  <c r="G366" i="10"/>
  <c r="C366" i="10"/>
  <c r="F398" i="10"/>
  <c r="D398" i="10"/>
  <c r="G398" i="10"/>
  <c r="C398" i="10"/>
  <c r="F322" i="10"/>
  <c r="D322" i="10"/>
  <c r="C322" i="10"/>
  <c r="G322" i="10"/>
  <c r="F330" i="10"/>
  <c r="D330" i="10"/>
  <c r="C330" i="10"/>
  <c r="G330" i="10"/>
  <c r="F338" i="10"/>
  <c r="D338" i="10"/>
  <c r="C338" i="10"/>
  <c r="G338" i="10"/>
  <c r="F346" i="10"/>
  <c r="D346" i="10"/>
  <c r="C346" i="10"/>
  <c r="G346" i="10"/>
  <c r="G381" i="10"/>
  <c r="C381" i="10"/>
  <c r="F381" i="10"/>
  <c r="D381" i="10"/>
  <c r="G421" i="10"/>
  <c r="C421" i="10"/>
  <c r="F421" i="10"/>
  <c r="D421" i="10"/>
  <c r="D416" i="10"/>
  <c r="C416" i="10"/>
  <c r="G416" i="10"/>
  <c r="F416" i="10"/>
  <c r="C378" i="10"/>
  <c r="G378" i="10"/>
  <c r="D378" i="10"/>
  <c r="F378" i="10"/>
  <c r="C394" i="10"/>
  <c r="G394" i="10"/>
  <c r="D394" i="10"/>
  <c r="F394" i="10"/>
  <c r="C410" i="10"/>
  <c r="G410" i="10"/>
  <c r="F410" i="10"/>
  <c r="D410" i="10"/>
  <c r="F353" i="10"/>
  <c r="C353" i="10"/>
  <c r="G353" i="10"/>
  <c r="D353" i="10"/>
  <c r="F361" i="10"/>
  <c r="C361" i="10"/>
  <c r="G361" i="10"/>
  <c r="D361" i="10"/>
  <c r="G372" i="10"/>
  <c r="F372" i="10"/>
  <c r="C372" i="10"/>
  <c r="D372" i="10"/>
  <c r="G388" i="10"/>
  <c r="F388" i="10"/>
  <c r="C388" i="10"/>
  <c r="D388" i="10"/>
  <c r="G404" i="10"/>
  <c r="F404" i="10"/>
  <c r="C404" i="10"/>
  <c r="D404" i="10"/>
  <c r="G420" i="10"/>
  <c r="F420" i="10"/>
  <c r="D420" i="10"/>
  <c r="C420" i="10"/>
  <c r="C399" i="10"/>
  <c r="G174" i="10"/>
  <c r="G158" i="10"/>
  <c r="G142" i="10"/>
  <c r="G126" i="10"/>
  <c r="F169" i="10"/>
  <c r="G167" i="10"/>
  <c r="G151" i="10"/>
  <c r="G135" i="10"/>
  <c r="G165" i="10"/>
  <c r="G149" i="10"/>
  <c r="G133" i="10"/>
  <c r="F166" i="10"/>
  <c r="F11" i="9"/>
  <c r="F10" i="9"/>
  <c r="F9" i="9"/>
  <c r="B16" i="9" s="1"/>
  <c r="D67" i="9"/>
  <c r="G67" i="9"/>
  <c r="C67" i="9"/>
  <c r="F67" i="9"/>
  <c r="F52" i="9"/>
  <c r="G52" i="9"/>
  <c r="C52" i="9"/>
  <c r="D52" i="9"/>
  <c r="F60" i="9"/>
  <c r="G60" i="9"/>
  <c r="C60" i="9"/>
  <c r="D60" i="9"/>
  <c r="F68" i="9"/>
  <c r="G68" i="9"/>
  <c r="C68" i="9"/>
  <c r="D68" i="9"/>
  <c r="F76" i="9"/>
  <c r="G76" i="9"/>
  <c r="C76" i="9"/>
  <c r="D76" i="9"/>
  <c r="D77" i="9"/>
  <c r="G77" i="9"/>
  <c r="C77" i="9"/>
  <c r="F77" i="9"/>
  <c r="F48" i="9"/>
  <c r="G48" i="9"/>
  <c r="C48" i="9"/>
  <c r="D48" i="9"/>
  <c r="G40" i="9"/>
  <c r="C40" i="9"/>
  <c r="F40" i="9"/>
  <c r="D40" i="9"/>
  <c r="G32" i="9"/>
  <c r="C32" i="9"/>
  <c r="F32" i="9"/>
  <c r="D32" i="9"/>
  <c r="G24" i="9"/>
  <c r="C24" i="9"/>
  <c r="F24" i="9"/>
  <c r="D24" i="9"/>
  <c r="D71" i="9"/>
  <c r="G71" i="9"/>
  <c r="C71" i="9"/>
  <c r="F71" i="9"/>
  <c r="D57" i="9"/>
  <c r="G57" i="9"/>
  <c r="C57" i="9"/>
  <c r="F57" i="9"/>
  <c r="D41" i="9"/>
  <c r="G41" i="9"/>
  <c r="C41" i="9"/>
  <c r="F41" i="9"/>
  <c r="D33" i="9"/>
  <c r="G33" i="9"/>
  <c r="C33" i="9"/>
  <c r="F33" i="9"/>
  <c r="D25" i="9"/>
  <c r="G25" i="9"/>
  <c r="C25" i="9"/>
  <c r="F25" i="9"/>
  <c r="D59" i="9"/>
  <c r="G59" i="9"/>
  <c r="C59" i="9"/>
  <c r="F59" i="9"/>
  <c r="F54" i="9"/>
  <c r="G54" i="9"/>
  <c r="C54" i="9"/>
  <c r="D54" i="9"/>
  <c r="F62" i="9"/>
  <c r="G62" i="9"/>
  <c r="C62" i="9"/>
  <c r="D62" i="9"/>
  <c r="F70" i="9"/>
  <c r="G70" i="9"/>
  <c r="C70" i="9"/>
  <c r="D70" i="9"/>
  <c r="D69" i="9"/>
  <c r="G69" i="9"/>
  <c r="C69" i="9"/>
  <c r="F69" i="9"/>
  <c r="G46" i="9"/>
  <c r="C46" i="9"/>
  <c r="F46" i="9"/>
  <c r="D46" i="9"/>
  <c r="G38" i="9"/>
  <c r="C38" i="9"/>
  <c r="F38" i="9"/>
  <c r="D38" i="9"/>
  <c r="G30" i="9"/>
  <c r="C30" i="9"/>
  <c r="F30" i="9"/>
  <c r="D30" i="9"/>
  <c r="G22" i="9"/>
  <c r="C22" i="9"/>
  <c r="F22" i="9"/>
  <c r="D63" i="9"/>
  <c r="G63" i="9"/>
  <c r="C63" i="9"/>
  <c r="F63" i="9"/>
  <c r="D47" i="9"/>
  <c r="G47" i="9"/>
  <c r="C47" i="9"/>
  <c r="F47" i="9"/>
  <c r="D39" i="9"/>
  <c r="G39" i="9"/>
  <c r="C39" i="9"/>
  <c r="F39" i="9"/>
  <c r="D31" i="9"/>
  <c r="G31" i="9"/>
  <c r="C31" i="9"/>
  <c r="F31" i="9"/>
  <c r="D23" i="9"/>
  <c r="G23" i="9"/>
  <c r="C23" i="9"/>
  <c r="F23" i="9"/>
  <c r="D51" i="9"/>
  <c r="G51" i="9"/>
  <c r="C51" i="9"/>
  <c r="F51" i="9"/>
  <c r="F56" i="9"/>
  <c r="G56" i="9"/>
  <c r="C56" i="9"/>
  <c r="D56" i="9"/>
  <c r="F64" i="9"/>
  <c r="G64" i="9"/>
  <c r="C64" i="9"/>
  <c r="D64" i="9"/>
  <c r="F72" i="9"/>
  <c r="G72" i="9"/>
  <c r="C72" i="9"/>
  <c r="D72" i="9"/>
  <c r="D61" i="9"/>
  <c r="G61" i="9"/>
  <c r="C61" i="9"/>
  <c r="F61" i="9"/>
  <c r="G44" i="9"/>
  <c r="C44" i="9"/>
  <c r="F44" i="9"/>
  <c r="D44" i="9"/>
  <c r="G36" i="9"/>
  <c r="C36" i="9"/>
  <c r="F36" i="9"/>
  <c r="D36" i="9"/>
  <c r="G28" i="9"/>
  <c r="C28" i="9"/>
  <c r="F28" i="9"/>
  <c r="D28" i="9"/>
  <c r="D55" i="9"/>
  <c r="G55" i="9"/>
  <c r="C55" i="9"/>
  <c r="F55" i="9"/>
  <c r="D73" i="9"/>
  <c r="G73" i="9"/>
  <c r="C73" i="9"/>
  <c r="F73" i="9"/>
  <c r="D45" i="9"/>
  <c r="G45" i="9"/>
  <c r="C45" i="9"/>
  <c r="F45" i="9"/>
  <c r="D37" i="9"/>
  <c r="G37" i="9"/>
  <c r="C37" i="9"/>
  <c r="F37" i="9"/>
  <c r="D29" i="9"/>
  <c r="G29" i="9"/>
  <c r="C29" i="9"/>
  <c r="F29" i="9"/>
  <c r="D75" i="9"/>
  <c r="G75" i="9"/>
  <c r="C75" i="9"/>
  <c r="F75" i="9"/>
  <c r="F50" i="9"/>
  <c r="G50" i="9"/>
  <c r="C50" i="9"/>
  <c r="D50" i="9"/>
  <c r="F58" i="9"/>
  <c r="G58" i="9"/>
  <c r="C58" i="9"/>
  <c r="D58" i="9"/>
  <c r="F66" i="9"/>
  <c r="G66" i="9"/>
  <c r="C66" i="9"/>
  <c r="D66" i="9"/>
  <c r="F74" i="9"/>
  <c r="G74" i="9"/>
  <c r="C74" i="9"/>
  <c r="D74" i="9"/>
  <c r="D53" i="9"/>
  <c r="G53" i="9"/>
  <c r="C53" i="9"/>
  <c r="F53" i="9"/>
  <c r="G42" i="9"/>
  <c r="C42" i="9"/>
  <c r="F42" i="9"/>
  <c r="D42" i="9"/>
  <c r="G34" i="9"/>
  <c r="C34" i="9"/>
  <c r="F34" i="9"/>
  <c r="D34" i="9"/>
  <c r="G26" i="9"/>
  <c r="C26" i="9"/>
  <c r="F26" i="9"/>
  <c r="D26" i="9"/>
  <c r="D49" i="9"/>
  <c r="F49" i="9"/>
  <c r="C49" i="9"/>
  <c r="G49" i="9"/>
  <c r="D65" i="9"/>
  <c r="G65" i="9"/>
  <c r="C65" i="9"/>
  <c r="F65" i="9"/>
  <c r="D43" i="9"/>
  <c r="G43" i="9"/>
  <c r="C43" i="9"/>
  <c r="F43" i="9"/>
  <c r="D35" i="9"/>
  <c r="G35" i="9"/>
  <c r="C35" i="9"/>
  <c r="F35" i="9"/>
  <c r="D27" i="9"/>
  <c r="G27" i="9"/>
  <c r="C27" i="9"/>
  <c r="F27" i="9"/>
  <c r="C126" i="8"/>
  <c r="C56" i="8"/>
  <c r="F10" i="5"/>
  <c r="B17" i="5" s="1"/>
  <c r="F12" i="5"/>
  <c r="B19" i="5" s="1"/>
  <c r="C84" i="8"/>
  <c r="D78" i="8"/>
  <c r="C64" i="8"/>
  <c r="D110" i="8"/>
  <c r="F100" i="8"/>
  <c r="D40" i="8"/>
  <c r="C125" i="8"/>
  <c r="C145" i="8"/>
  <c r="C111" i="8"/>
  <c r="F123" i="8"/>
  <c r="C74" i="8"/>
  <c r="C68" i="8"/>
  <c r="D107" i="8"/>
  <c r="D139" i="8"/>
  <c r="C39" i="8"/>
  <c r="D26" i="8"/>
  <c r="C85" i="8"/>
  <c r="D134" i="8"/>
  <c r="C40" i="8"/>
  <c r="D72" i="8"/>
  <c r="C94" i="8"/>
  <c r="D125" i="8"/>
  <c r="D141" i="8"/>
  <c r="C83" i="8"/>
  <c r="D131" i="8"/>
  <c r="D102" i="8"/>
  <c r="C44" i="8"/>
  <c r="C134" i="8"/>
  <c r="D93" i="8"/>
  <c r="C92" i="8"/>
  <c r="D132" i="8"/>
  <c r="D44" i="8"/>
  <c r="D94" i="8"/>
  <c r="D82" i="8"/>
  <c r="C135" i="8"/>
  <c r="C102" i="8"/>
  <c r="C93" i="8"/>
  <c r="D41" i="8"/>
  <c r="D60" i="8"/>
  <c r="F97" i="8"/>
  <c r="G127" i="8"/>
  <c r="D62" i="8"/>
  <c r="D103" i="8"/>
  <c r="C120" i="8"/>
  <c r="D135" i="8"/>
  <c r="D118" i="8"/>
  <c r="C72" i="8"/>
  <c r="C65" i="8"/>
  <c r="C45" i="8"/>
  <c r="D126" i="8"/>
  <c r="C139" i="8"/>
  <c r="G135" i="8"/>
  <c r="F105" i="8"/>
  <c r="F115" i="8"/>
  <c r="G100" i="8"/>
  <c r="C118" i="8"/>
  <c r="G134" i="8"/>
  <c r="F93" i="8"/>
  <c r="C140" i="8"/>
  <c r="D143" i="8"/>
  <c r="C46" i="8"/>
  <c r="D119" i="8"/>
  <c r="C24" i="8"/>
  <c r="C142" i="8"/>
  <c r="C141" i="8"/>
  <c r="D142" i="8"/>
  <c r="C71" i="8"/>
  <c r="D28" i="8"/>
  <c r="G115" i="8"/>
  <c r="C130" i="8"/>
  <c r="D105" i="8"/>
  <c r="F118" i="8"/>
  <c r="D137" i="8"/>
  <c r="C70" i="8"/>
  <c r="C53" i="8"/>
  <c r="D31" i="8"/>
  <c r="D63" i="8"/>
  <c r="D48" i="8"/>
  <c r="C77" i="8"/>
  <c r="D95" i="8"/>
  <c r="F113" i="8"/>
  <c r="D127" i="8"/>
  <c r="F144" i="8"/>
  <c r="D111" i="8"/>
  <c r="D71" i="8"/>
  <c r="C88" i="8"/>
  <c r="D70" i="8"/>
  <c r="F143" i="8"/>
  <c r="C136" i="8"/>
  <c r="C127" i="8"/>
  <c r="F121" i="8"/>
  <c r="D109" i="8"/>
  <c r="D136" i="8"/>
  <c r="F127" i="8"/>
  <c r="F96" i="8"/>
  <c r="D84" i="8"/>
  <c r="C23" i="8"/>
  <c r="C69" i="8"/>
  <c r="C75" i="8"/>
  <c r="D47" i="8"/>
  <c r="D23" i="8"/>
  <c r="D85" i="8"/>
  <c r="G142" i="8"/>
  <c r="G92" i="8"/>
  <c r="G144" i="8"/>
  <c r="C52" i="8"/>
  <c r="D64" i="8"/>
  <c r="D104" i="8"/>
  <c r="G145" i="8"/>
  <c r="G141" i="8"/>
  <c r="F145" i="8"/>
  <c r="F141" i="8"/>
  <c r="G119" i="8"/>
  <c r="G111" i="8"/>
  <c r="C95" i="8"/>
  <c r="C89" i="8"/>
  <c r="C109" i="8"/>
  <c r="F87" i="8"/>
  <c r="C105" i="8"/>
  <c r="D87" i="8"/>
  <c r="F124" i="8"/>
  <c r="D122" i="8"/>
  <c r="F108" i="8"/>
  <c r="G124" i="8"/>
  <c r="D97" i="8"/>
  <c r="D39" i="8"/>
  <c r="D114" i="8"/>
  <c r="C144" i="8"/>
  <c r="D69" i="8"/>
  <c r="D32" i="8"/>
  <c r="D145" i="8"/>
  <c r="F140" i="8"/>
  <c r="C104" i="8"/>
  <c r="D86" i="8"/>
  <c r="F142" i="8"/>
  <c r="C22" i="8"/>
  <c r="D120" i="8"/>
  <c r="D52" i="8"/>
  <c r="D121" i="8"/>
  <c r="D88" i="8"/>
  <c r="D54" i="8"/>
  <c r="F83" i="8"/>
  <c r="G116" i="8"/>
  <c r="G132" i="8"/>
  <c r="C143" i="8"/>
  <c r="C137" i="8"/>
  <c r="D144" i="8"/>
  <c r="D138" i="8"/>
  <c r="F129" i="8"/>
  <c r="C110" i="8"/>
  <c r="G103" i="8"/>
  <c r="G95" i="8"/>
  <c r="C87" i="8"/>
  <c r="C121" i="8"/>
  <c r="F86" i="8"/>
  <c r="C106" i="8"/>
  <c r="F85" i="8"/>
  <c r="G123" i="8"/>
  <c r="F103" i="8"/>
  <c r="D53" i="8"/>
  <c r="G143" i="8"/>
  <c r="G48" i="8"/>
  <c r="D24" i="8"/>
  <c r="C30" i="8"/>
  <c r="C63" i="8"/>
  <c r="C32" i="8"/>
  <c r="C38" i="8"/>
  <c r="F64" i="8"/>
  <c r="C90" i="8"/>
  <c r="G107" i="8"/>
  <c r="C122" i="8"/>
  <c r="G137" i="8"/>
  <c r="C48" i="8"/>
  <c r="F75" i="8"/>
  <c r="C96" i="8"/>
  <c r="C112" i="8"/>
  <c r="F10" i="8"/>
  <c r="F134" i="8"/>
  <c r="F137" i="8"/>
  <c r="G128" i="8"/>
  <c r="G120" i="8"/>
  <c r="G112" i="8"/>
  <c r="G104" i="8"/>
  <c r="G96" i="8"/>
  <c r="C133" i="8"/>
  <c r="C117" i="8"/>
  <c r="C101" i="8"/>
  <c r="C129" i="8"/>
  <c r="C113" i="8"/>
  <c r="C97" i="8"/>
  <c r="F84" i="8"/>
  <c r="F128" i="8"/>
  <c r="C124" i="8"/>
  <c r="F101" i="8"/>
  <c r="C99" i="8"/>
  <c r="D92" i="8"/>
  <c r="D76" i="8"/>
  <c r="D68" i="8"/>
  <c r="G82" i="8"/>
  <c r="F119" i="8"/>
  <c r="D123" i="8"/>
  <c r="F116" i="8"/>
  <c r="D113" i="8"/>
  <c r="F91" i="8"/>
  <c r="C91" i="8"/>
  <c r="G83" i="8"/>
  <c r="C76" i="8"/>
  <c r="F47" i="8"/>
  <c r="C108" i="8"/>
  <c r="C114" i="8"/>
  <c r="F104" i="8"/>
  <c r="C100" i="8"/>
  <c r="F94" i="8"/>
  <c r="G74" i="8"/>
  <c r="D61" i="8"/>
  <c r="D45" i="8"/>
  <c r="D29" i="8"/>
  <c r="F111" i="8"/>
  <c r="D115" i="8"/>
  <c r="G139" i="8"/>
  <c r="G138" i="8"/>
  <c r="C128" i="8"/>
  <c r="F138" i="8"/>
  <c r="C78" i="8"/>
  <c r="C54" i="8"/>
  <c r="G44" i="8"/>
  <c r="F38" i="8"/>
  <c r="D96" i="8"/>
  <c r="D56" i="8"/>
  <c r="D46" i="8"/>
  <c r="D128" i="8"/>
  <c r="D77" i="8"/>
  <c r="F40" i="8"/>
  <c r="C86" i="8"/>
  <c r="F79" i="8"/>
  <c r="D140" i="8"/>
  <c r="F135" i="8"/>
  <c r="D133" i="8"/>
  <c r="D117" i="8"/>
  <c r="D101" i="8"/>
  <c r="G133" i="8"/>
  <c r="G125" i="8"/>
  <c r="G117" i="8"/>
  <c r="G109" i="8"/>
  <c r="G101" i="8"/>
  <c r="G93" i="8"/>
  <c r="G129" i="8"/>
  <c r="G121" i="8"/>
  <c r="G113" i="8"/>
  <c r="G105" i="8"/>
  <c r="G97" i="8"/>
  <c r="F88" i="8"/>
  <c r="F82" i="8"/>
  <c r="C131" i="8"/>
  <c r="D124" i="8"/>
  <c r="F99" i="8"/>
  <c r="D98" i="8"/>
  <c r="G99" i="8"/>
  <c r="F120" i="8"/>
  <c r="C116" i="8"/>
  <c r="F110" i="8"/>
  <c r="D90" i="8"/>
  <c r="G91" i="8"/>
  <c r="G70" i="8"/>
  <c r="F23" i="8"/>
  <c r="D108" i="8"/>
  <c r="F132" i="8"/>
  <c r="D129" i="8"/>
  <c r="F109" i="8"/>
  <c r="C107" i="8"/>
  <c r="D100" i="8"/>
  <c r="G87" i="8"/>
  <c r="D55" i="8"/>
  <c r="F24" i="8"/>
  <c r="F112" i="8"/>
  <c r="F70" i="8"/>
  <c r="F117" i="8"/>
  <c r="F102" i="8"/>
  <c r="G136" i="8"/>
  <c r="C62" i="8"/>
  <c r="D30" i="8"/>
  <c r="D112" i="8"/>
  <c r="C61" i="8"/>
  <c r="F48" i="8"/>
  <c r="C55" i="8"/>
  <c r="F69" i="8"/>
  <c r="C138" i="8"/>
  <c r="F32" i="8"/>
  <c r="F139" i="8"/>
  <c r="F130" i="8"/>
  <c r="F122" i="8"/>
  <c r="F114" i="8"/>
  <c r="F106" i="8"/>
  <c r="F98" i="8"/>
  <c r="F90" i="8"/>
  <c r="G126" i="8"/>
  <c r="G118" i="8"/>
  <c r="G110" i="8"/>
  <c r="G102" i="8"/>
  <c r="G94" i="8"/>
  <c r="F89" i="8"/>
  <c r="G130" i="8"/>
  <c r="G122" i="8"/>
  <c r="G114" i="8"/>
  <c r="G106" i="8"/>
  <c r="G98" i="8"/>
  <c r="G90" i="8"/>
  <c r="F131" i="8"/>
  <c r="D130" i="8"/>
  <c r="G131" i="8"/>
  <c r="F95" i="8"/>
  <c r="D99" i="8"/>
  <c r="F92" i="8"/>
  <c r="G86" i="8"/>
  <c r="D81" i="8"/>
  <c r="C31" i="8"/>
  <c r="F125" i="8"/>
  <c r="C123" i="8"/>
  <c r="D116" i="8"/>
  <c r="G108" i="8"/>
  <c r="D91" i="8"/>
  <c r="G89" i="8"/>
  <c r="D83" i="8"/>
  <c r="G78" i="8"/>
  <c r="C132" i="8"/>
  <c r="F126" i="8"/>
  <c r="F107" i="8"/>
  <c r="D106" i="8"/>
  <c r="G84" i="8"/>
  <c r="C115" i="8"/>
  <c r="G85" i="8"/>
  <c r="F136" i="8"/>
  <c r="G35" i="8"/>
  <c r="F133" i="8"/>
  <c r="G140" i="8"/>
  <c r="G88" i="8"/>
  <c r="F61" i="8"/>
  <c r="C82" i="8"/>
  <c r="C98" i="8"/>
  <c r="C59" i="8"/>
  <c r="F71" i="8"/>
  <c r="F80" i="8"/>
  <c r="G72" i="8"/>
  <c r="C41" i="8"/>
  <c r="C25" i="8"/>
  <c r="G77" i="8"/>
  <c r="G69" i="8"/>
  <c r="F31" i="8"/>
  <c r="F81" i="8"/>
  <c r="F76" i="8"/>
  <c r="G73" i="8"/>
  <c r="D43" i="8"/>
  <c r="D25" i="8"/>
  <c r="G76" i="8"/>
  <c r="G56" i="8"/>
  <c r="G27" i="8"/>
  <c r="D42" i="8"/>
  <c r="F77" i="8"/>
  <c r="G80" i="8"/>
  <c r="F57" i="8"/>
  <c r="F53" i="8"/>
  <c r="G36" i="8"/>
  <c r="D58" i="8"/>
  <c r="D80" i="8"/>
  <c r="C57" i="8"/>
  <c r="G42" i="8"/>
  <c r="C81" i="8"/>
  <c r="C79" i="8"/>
  <c r="F74" i="8"/>
  <c r="G61" i="8"/>
  <c r="C43" i="8"/>
  <c r="C29" i="8"/>
  <c r="D75" i="8"/>
  <c r="G75" i="8"/>
  <c r="C80" i="8"/>
  <c r="D59" i="8"/>
  <c r="F28" i="8"/>
  <c r="D73" i="8"/>
  <c r="F78" i="8"/>
  <c r="F72" i="8"/>
  <c r="C28" i="8"/>
  <c r="G64" i="8"/>
  <c r="C60" i="8"/>
  <c r="F55" i="8"/>
  <c r="F49" i="8"/>
  <c r="C42" i="8"/>
  <c r="G28" i="8"/>
  <c r="F52" i="8"/>
  <c r="G81" i="8"/>
  <c r="G79" i="8"/>
  <c r="F73" i="8"/>
  <c r="G71" i="8"/>
  <c r="G53" i="8"/>
  <c r="C27" i="8"/>
  <c r="G68" i="8"/>
  <c r="D74" i="8"/>
  <c r="F39" i="8"/>
  <c r="D79" i="8"/>
  <c r="C73" i="8"/>
  <c r="F68" i="8"/>
  <c r="D57" i="8"/>
  <c r="D27" i="8"/>
  <c r="F22" i="8"/>
  <c r="G60" i="8"/>
  <c r="F42" i="8"/>
  <c r="G26" i="8"/>
  <c r="C58" i="8"/>
  <c r="C26" i="8"/>
  <c r="G25" i="8"/>
  <c r="F50" i="8"/>
  <c r="F59" i="8"/>
  <c r="F36" i="8"/>
  <c r="G65" i="8"/>
  <c r="G55" i="8"/>
  <c r="C37" i="8"/>
  <c r="C33" i="8"/>
  <c r="C66" i="8"/>
  <c r="D66" i="8"/>
  <c r="F41" i="8"/>
  <c r="F33" i="8"/>
  <c r="F25" i="8"/>
  <c r="G67" i="8"/>
  <c r="D65" i="8"/>
  <c r="D49" i="8"/>
  <c r="D33" i="8"/>
  <c r="F62" i="8"/>
  <c r="F58" i="8"/>
  <c r="G50" i="8"/>
  <c r="G43" i="8"/>
  <c r="D36" i="8"/>
  <c r="F65" i="8"/>
  <c r="G38" i="8"/>
  <c r="G22" i="8"/>
  <c r="C50" i="8"/>
  <c r="G33" i="8"/>
  <c r="F46" i="8"/>
  <c r="F54" i="8"/>
  <c r="G45" i="8"/>
  <c r="C47" i="8"/>
  <c r="G37" i="8"/>
  <c r="G59" i="8"/>
  <c r="G51" i="8"/>
  <c r="C35" i="8"/>
  <c r="F45" i="8"/>
  <c r="F37" i="8"/>
  <c r="F29" i="8"/>
  <c r="G66" i="8"/>
  <c r="D37" i="8"/>
  <c r="F60" i="8"/>
  <c r="G54" i="8"/>
  <c r="G46" i="8"/>
  <c r="C36" i="8"/>
  <c r="G30" i="8"/>
  <c r="C34" i="8"/>
  <c r="F34" i="8"/>
  <c r="C49" i="8"/>
  <c r="G62" i="8"/>
  <c r="D38" i="8"/>
  <c r="G41" i="8"/>
  <c r="F56" i="8"/>
  <c r="F66" i="8"/>
  <c r="G63" i="8"/>
  <c r="G57" i="8"/>
  <c r="G49" i="8"/>
  <c r="D67" i="8"/>
  <c r="F43" i="8"/>
  <c r="F35" i="8"/>
  <c r="F27" i="8"/>
  <c r="C67" i="8"/>
  <c r="D51" i="8"/>
  <c r="D35" i="8"/>
  <c r="F30" i="8"/>
  <c r="F26" i="8"/>
  <c r="F63" i="8"/>
  <c r="G58" i="8"/>
  <c r="G52" i="8"/>
  <c r="G39" i="8"/>
  <c r="G31" i="8"/>
  <c r="G23" i="8"/>
  <c r="D34" i="8"/>
  <c r="G34" i="8"/>
  <c r="F67" i="8"/>
  <c r="F51" i="8"/>
  <c r="G47" i="8"/>
  <c r="G40" i="8"/>
  <c r="G32" i="8"/>
  <c r="G24" i="8"/>
  <c r="D50" i="8"/>
  <c r="C51" i="8"/>
  <c r="G29" i="8"/>
  <c r="F44" i="8"/>
  <c r="F13" i="6"/>
  <c r="B20" i="6" s="1"/>
  <c r="F10" i="6"/>
  <c r="B17" i="6" s="1"/>
  <c r="F12" i="6"/>
  <c r="B19" i="6" s="1"/>
  <c r="F10" i="4"/>
  <c r="B17" i="4" s="1"/>
  <c r="F13" i="4"/>
  <c r="B20" i="4" s="1"/>
  <c r="F11" i="4"/>
  <c r="B18" i="4" s="1"/>
  <c r="F12" i="4"/>
  <c r="B19" i="4" s="1"/>
  <c r="G16" i="14" l="1"/>
  <c r="D16" i="14"/>
  <c r="C16" i="14"/>
  <c r="E16" i="14"/>
  <c r="F16" i="14"/>
  <c r="A40" i="3"/>
  <c r="A16" i="14"/>
  <c r="B16" i="14"/>
  <c r="B18" i="9"/>
  <c r="B17" i="9"/>
  <c r="B15" i="9"/>
  <c r="B15" i="8"/>
  <c r="E15" i="8" s="1"/>
  <c r="B14" i="10"/>
  <c r="B15" i="10"/>
  <c r="B17" i="10"/>
  <c r="B17" i="8"/>
  <c r="B18" i="8"/>
  <c r="E18" i="8" s="1"/>
  <c r="B14" i="9"/>
  <c r="B14" i="8"/>
  <c r="E40" i="3"/>
  <c r="D40" i="3"/>
  <c r="G40" i="3"/>
  <c r="C40" i="3"/>
  <c r="F40" i="3"/>
  <c r="E16" i="8"/>
  <c r="E19" i="6"/>
  <c r="E16" i="6"/>
  <c r="E16" i="4"/>
  <c r="E17" i="6"/>
  <c r="E17" i="5"/>
  <c r="E20" i="6"/>
  <c r="E16" i="5"/>
  <c r="E18" i="6"/>
  <c r="E18" i="4"/>
  <c r="E18" i="5"/>
  <c r="E16" i="10" l="1"/>
  <c r="E17" i="9"/>
  <c r="E17" i="10"/>
  <c r="E15" i="9"/>
  <c r="E15" i="10"/>
  <c r="E18" i="10"/>
  <c r="E16" i="9"/>
  <c r="E18" i="9"/>
  <c r="E17" i="8"/>
  <c r="F1" i="6"/>
  <c r="E17" i="4"/>
  <c r="E20" i="4"/>
  <c r="E19" i="5"/>
  <c r="F1" i="5" s="1"/>
  <c r="E14" i="9"/>
  <c r="E14" i="10"/>
  <c r="E19" i="4"/>
  <c r="E14" i="8"/>
  <c r="F1" i="8" s="1"/>
  <c r="A10" i="14" s="1"/>
  <c r="F14" i="14" l="1"/>
  <c r="C14" i="14"/>
  <c r="G14" i="14"/>
  <c r="C12" i="14"/>
  <c r="E14" i="14"/>
  <c r="D14" i="14"/>
  <c r="B29" i="14"/>
  <c r="D29" i="14"/>
  <c r="C29" i="14"/>
  <c r="F29" i="14"/>
  <c r="E29" i="14"/>
  <c r="D28" i="14"/>
  <c r="B28" i="14"/>
  <c r="C28" i="14"/>
  <c r="F28" i="14"/>
  <c r="E28" i="14"/>
  <c r="A8" i="14"/>
  <c r="J8" i="14" s="1"/>
  <c r="G13" i="14"/>
  <c r="C13" i="14"/>
  <c r="A14" i="14"/>
  <c r="A9" i="14"/>
  <c r="F13" i="14"/>
  <c r="A12" i="14"/>
  <c r="E13" i="14"/>
  <c r="B14" i="14"/>
  <c r="A11" i="14"/>
  <c r="D13" i="14"/>
  <c r="B12" i="14"/>
  <c r="D44" i="3"/>
  <c r="A29" i="14"/>
  <c r="A28" i="14"/>
  <c r="F1" i="4"/>
  <c r="A23" i="14" s="1"/>
  <c r="F1" i="10"/>
  <c r="A18" i="14"/>
  <c r="A38" i="3"/>
  <c r="G44" i="3"/>
  <c r="F44" i="3"/>
  <c r="F1" i="9"/>
  <c r="E43" i="3"/>
  <c r="F43" i="3"/>
  <c r="D43" i="3"/>
  <c r="G43" i="3"/>
  <c r="C43" i="3"/>
  <c r="A43" i="3"/>
  <c r="C44" i="3"/>
  <c r="A44" i="3"/>
  <c r="E44" i="3"/>
  <c r="E38" i="3"/>
  <c r="G38" i="3"/>
  <c r="D38" i="3"/>
  <c r="C38" i="3"/>
  <c r="F38" i="3"/>
  <c r="A35" i="14" l="1"/>
  <c r="C40" i="14"/>
  <c r="B40" i="14"/>
  <c r="F40" i="14"/>
  <c r="E40" i="14"/>
  <c r="D40" i="14"/>
  <c r="C39" i="14"/>
  <c r="B39" i="14"/>
  <c r="B37" i="14"/>
  <c r="F39" i="14"/>
  <c r="E39" i="14"/>
  <c r="D39" i="14"/>
  <c r="D27" i="14"/>
  <c r="C27" i="14"/>
  <c r="F27" i="14"/>
  <c r="B27" i="14"/>
  <c r="B25" i="14"/>
  <c r="E27" i="14"/>
  <c r="A41" i="14"/>
  <c r="A27" i="14"/>
  <c r="F26" i="14"/>
  <c r="B26" i="14"/>
  <c r="E26" i="14"/>
  <c r="A22" i="14"/>
  <c r="D26" i="14"/>
  <c r="A25" i="14"/>
  <c r="A21" i="14"/>
  <c r="C26" i="14"/>
  <c r="A24" i="14"/>
  <c r="A20" i="14"/>
  <c r="J20" i="14" s="1"/>
  <c r="D46" i="3"/>
  <c r="F42" i="3"/>
  <c r="E42" i="3"/>
  <c r="A42" i="3"/>
  <c r="C42" i="3"/>
  <c r="D42" i="3"/>
  <c r="G42" i="3"/>
  <c r="A30" i="14"/>
  <c r="G46" i="3"/>
  <c r="A40" i="14"/>
  <c r="A46" i="3"/>
  <c r="F46" i="3"/>
  <c r="E46" i="3"/>
  <c r="C46" i="3"/>
  <c r="D38" i="14"/>
  <c r="A39" i="14"/>
  <c r="A34" i="14"/>
  <c r="C38" i="14"/>
  <c r="A37" i="14"/>
  <c r="F38" i="14"/>
  <c r="B38" i="14"/>
  <c r="A36" i="14"/>
  <c r="E38" i="14"/>
  <c r="F45" i="3"/>
  <c r="D45" i="3"/>
  <c r="A32" i="14"/>
  <c r="E45" i="3"/>
  <c r="C45" i="3"/>
  <c r="G45" i="3"/>
  <c r="A45" i="3"/>
  <c r="A33" i="14" l="1"/>
</calcChain>
</file>

<file path=xl/sharedStrings.xml><?xml version="1.0" encoding="utf-8"?>
<sst xmlns="http://schemas.openxmlformats.org/spreadsheetml/2006/main" count="614" uniqueCount="134">
  <si>
    <t>Downwind distance (m)</t>
  </si>
  <si>
    <t>Standard Scenario</t>
  </si>
  <si>
    <t>RAL - Aquatic</t>
  </si>
  <si>
    <t>RAL - Terrestrial</t>
  </si>
  <si>
    <t>RAL - Bystander</t>
  </si>
  <si>
    <t>RAL - Trade</t>
  </si>
  <si>
    <t>RAL - Pollinators</t>
  </si>
  <si>
    <t>Aquatic</t>
  </si>
  <si>
    <t>Terrestrial</t>
  </si>
  <si>
    <t>Bystander</t>
  </si>
  <si>
    <t>Trade</t>
  </si>
  <si>
    <t>Point deposition</t>
  </si>
  <si>
    <t>µg/L</t>
  </si>
  <si>
    <t>g/ha</t>
  </si>
  <si>
    <t>mg/kg</t>
  </si>
  <si>
    <t>Dilute water volume</t>
  </si>
  <si>
    <t>L/ha</t>
  </si>
  <si>
    <t>Dilute application rate</t>
  </si>
  <si>
    <t>fraction of applied rate</t>
  </si>
  <si>
    <t>Active concentration</t>
  </si>
  <si>
    <t>Product Number</t>
  </si>
  <si>
    <t>Product Name</t>
  </si>
  <si>
    <t>Active rate per hectare</t>
  </si>
  <si>
    <t>Product rate per hectare</t>
  </si>
  <si>
    <t>Pollinators</t>
  </si>
  <si>
    <t>Sensitive Area</t>
  </si>
  <si>
    <t>Downwind no-spray zone (m)</t>
  </si>
  <si>
    <t>Level of Active</t>
  </si>
  <si>
    <t>VERY COARSE</t>
  </si>
  <si>
    <t>FINE</t>
  </si>
  <si>
    <t>MEDIUM</t>
  </si>
  <si>
    <t>Category</t>
  </si>
  <si>
    <t>Vertical</t>
  </si>
  <si>
    <t>Boom</t>
  </si>
  <si>
    <t>COARSE</t>
  </si>
  <si>
    <t>EXTREMELY COARSE</t>
  </si>
  <si>
    <t>ULTRA COARSE</t>
  </si>
  <si>
    <t>Canopies 2 metres and smaller</t>
  </si>
  <si>
    <t>Canopies taller than 2 metres (fully foliated)</t>
  </si>
  <si>
    <t>Regulatory Acceptable Levels</t>
  </si>
  <si>
    <t>SPRAY DRIFT RESTRAINTS</t>
  </si>
  <si>
    <r>
      <t>DO NOT</t>
    </r>
    <r>
      <rPr>
        <sz val="8.5"/>
        <color theme="1"/>
        <rFont val="Arial"/>
        <family val="2"/>
      </rPr>
      <t xml:space="preserve"> allow bystanders to come into contact with the spray cloud.</t>
    </r>
  </si>
  <si>
    <t>Product details</t>
  </si>
  <si>
    <t>Sensitive area</t>
  </si>
  <si>
    <t>Application equipment types</t>
  </si>
  <si>
    <r>
      <t>DO NOT</t>
    </r>
    <r>
      <rPr>
        <sz val="8.5"/>
        <color theme="1"/>
        <rFont val="Arial"/>
        <family val="2"/>
      </rPr>
      <t xml:space="preserve"> apply unless the wind speed is between 3 and 20 kilometres per hour at the application site during the time of application.</t>
    </r>
  </si>
  <si>
    <t>Bystander areas</t>
  </si>
  <si>
    <t>Pollinator areas</t>
  </si>
  <si>
    <t>Livestock areas</t>
  </si>
  <si>
    <t>Boom sprayer application?</t>
  </si>
  <si>
    <t>Vertical sprayer application?</t>
  </si>
  <si>
    <t>Aircraft application?</t>
  </si>
  <si>
    <t>Canopies taller than 2 metres (non-fully foliated)</t>
  </si>
  <si>
    <t>Natural aquatic areas</t>
  </si>
  <si>
    <t>Vegetation areas</t>
  </si>
  <si>
    <t>All blue coloured cells require information to be entered.</t>
  </si>
  <si>
    <t>Any green coloured cells that appear include default settings which can only be changed according to the specific instructions of that cell.</t>
  </si>
  <si>
    <t xml:space="preserve">NOTE: </t>
  </si>
  <si>
    <t>Label instructions are shown in the "Label Instructions" sheet.</t>
  </si>
  <si>
    <t>Applicants are able to conduct self-assessments using this tool prior to making an application.</t>
  </si>
  <si>
    <t>The mandatory tank-mix instruction function is not available in the current SDRAT prototype</t>
  </si>
  <si>
    <t>g/L</t>
  </si>
  <si>
    <t>Details relative to the specific application are entered in the "Assessment details" sheet</t>
  </si>
  <si>
    <t xml:space="preserve">This is a prototype that will be used in the interim while a permanent web based tool is established. </t>
  </si>
  <si>
    <t>Herbicide One</t>
  </si>
  <si>
    <t>YES</t>
  </si>
  <si>
    <t>Application</t>
  </si>
  <si>
    <t>Method</t>
  </si>
  <si>
    <t>Fixed-wing</t>
  </si>
  <si>
    <t>Helicopter</t>
  </si>
  <si>
    <t>Accectable (0=Yes, 1=No)</t>
  </si>
  <si>
    <t>Over 400 metres</t>
  </si>
  <si>
    <t>Maximum distance</t>
  </si>
  <si>
    <t>Over 250 metres</t>
  </si>
  <si>
    <t>Over 800 metres</t>
  </si>
  <si>
    <t>Citrus or Tree Nuts (other than Almonds)</t>
  </si>
  <si>
    <t>FINE-high</t>
  </si>
  <si>
    <t>MEDIUM-high</t>
  </si>
  <si>
    <t>COARSE-high</t>
  </si>
  <si>
    <t>VERY COARSE-high</t>
  </si>
  <si>
    <t>EXTREMELY COARSE-high</t>
  </si>
  <si>
    <t>ULTRA COARSE-high</t>
  </si>
  <si>
    <t>Worsheets used to calculate buffers can be viewed by unhiding the worksheet</t>
  </si>
  <si>
    <t xml:space="preserve">Buffer zones will be rounded up to the nearest interval in accordance with Table 9 in the SDRAM. </t>
  </si>
  <si>
    <t>Spray drift risk assessment tool (SDRAT)</t>
  </si>
  <si>
    <t>Refer to section 6 of the spray drift risk assessment manual (SDRAM)</t>
  </si>
  <si>
    <t>To ensure consistency and evaluation efficiency within the APVMA, this spray drift risk assessment tool (SDRAT) has been developed to automate the spray drift risk assessment process as described in the spray drift risk assessment manual  (SDRAM)</t>
  </si>
  <si>
    <t>Specific definitions for terms used in this section of the label can be found at apvma.gov.au/spraydrift</t>
  </si>
  <si>
    <t>RAL - Natural Aquatic</t>
  </si>
  <si>
    <t>RAL - Vegetation</t>
  </si>
  <si>
    <t>RAL - Livestock</t>
  </si>
  <si>
    <r>
      <t>DO NOT</t>
    </r>
    <r>
      <rPr>
        <sz val="8.5"/>
        <color theme="1"/>
        <rFont val="Arial"/>
        <family val="2"/>
      </rPr>
      <t xml:space="preserve"> apply if there are hazardous surface temperature inversion conditions present at the application site during the time of application. Surface temperature conditions exist most evenings one to two hours before sunset and persist until one to two hours after sunrise.</t>
    </r>
  </si>
  <si>
    <t>Units</t>
  </si>
  <si>
    <t>Active 2</t>
  </si>
  <si>
    <t>Concentration</t>
  </si>
  <si>
    <t>Natural aquatic</t>
  </si>
  <si>
    <t>Vegetation</t>
  </si>
  <si>
    <t>Pollinator</t>
  </si>
  <si>
    <t>Livestock</t>
  </si>
  <si>
    <t>Active 1 only</t>
  </si>
  <si>
    <t>Active 1</t>
  </si>
  <si>
    <t>Active 3</t>
  </si>
  <si>
    <t>Active 4</t>
  </si>
  <si>
    <t>Combination</t>
  </si>
  <si>
    <t>(eqn 10 of SDRAM)</t>
  </si>
  <si>
    <t>Calculation of prouct RAL for different options (hide this table)</t>
  </si>
  <si>
    <t>is based on</t>
  </si>
  <si>
    <t>copy to assessment details</t>
  </si>
  <si>
    <t>Note:</t>
  </si>
  <si>
    <t>Combination toxicity</t>
  </si>
  <si>
    <t>Product</t>
  </si>
  <si>
    <t>2 active</t>
  </si>
  <si>
    <t>Adjusted RALs - Used for products containing multiple actives only</t>
  </si>
  <si>
    <t>Regulatory Acceptable level (RAL) – from assessment</t>
  </si>
  <si>
    <t xml:space="preserve">Product RAL </t>
  </si>
  <si>
    <t>Product RAL</t>
  </si>
  <si>
    <t>Active concentration *</t>
  </si>
  <si>
    <t>Level of Active **</t>
  </si>
  <si>
    <t>** for products with multiple active use Product RAL from 'RAL for multiple active product' worksheet</t>
  </si>
  <si>
    <t>* for products with multiple actives use the sum of all individual active concentrations</t>
  </si>
  <si>
    <t>RAL=999999 If it is not toxic or spray drift assessment is not required</t>
  </si>
  <si>
    <t>Comment - Application Method</t>
  </si>
  <si>
    <t>Comment - RAL (Note: RAL=999999 If it is not toxic or spray drift assessment is not required)</t>
  </si>
  <si>
    <t>Comment - Product</t>
  </si>
  <si>
    <t xml:space="preserve">This tool includes the generation of standard label instructions based on the outcome of a risk assessment with default deposition curves. </t>
  </si>
  <si>
    <t>Active Concentration</t>
  </si>
  <si>
    <t>Combination is used when information relates specifically to the product or full combination of actives</t>
  </si>
  <si>
    <t xml:space="preserve">Leave blank if RAL is not available </t>
  </si>
  <si>
    <t>Buffer zones (calculated based on inputs above without rounding) - For label instructions use rounded values in 'Label instructions' sheet</t>
  </si>
  <si>
    <t>Active Name</t>
  </si>
  <si>
    <t xml:space="preserve">Number of Actives in product and mandatory tank mixes = </t>
  </si>
  <si>
    <t>version 1.1 (June 2023)</t>
  </si>
  <si>
    <t>Note this is currently only working for multiples actives in the one product.  Further work is required for situations where tank mixing different products</t>
  </si>
  <si>
    <r>
      <t>DO NOT a</t>
    </r>
    <r>
      <rPr>
        <sz val="8.5"/>
        <color theme="1"/>
        <rFont val="Arial"/>
        <family val="2"/>
      </rPr>
      <t>pply in a manner that may cause an unacceptable impact to native vegetation, agricultural crops, landscaped gardens and aquaculture production, or cause contamination of plant or livestock commodities, outside the application site from spray drift. The  buffer zones in the relevant buffer zone table/s below provide guidance but may not be sufficient in all situations. Wherever possible, correctly use application equipment designed to reduce spray drift and apply when the wind direction is away from these sensitive areas.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</si>
</sst>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1" x14ac:knownFonts="1">
    <font>
      <sz val="11"/>
      <color theme="1"/>
      <name val="Calibri"/>
      <family val="2"/>
      <scheme val="minor"/>
    </font>
    <font>
      <b/>
      <sz val="11"/>
      <color theme="1"/>
      <name val="Calibri"/>
      <family val="2"/>
      <scheme val="minor"/>
    </font>
    <font>
      <sz val="11"/>
      <color theme="1"/>
      <name val="Calibri"/>
      <family val="2"/>
    </font>
    <font>
      <sz val="8.5"/>
      <color theme="1"/>
      <name val="Arial"/>
      <family val="2"/>
    </font>
    <font>
      <b/>
      <sz val="8.5"/>
      <color theme="1"/>
      <name val="Arial"/>
      <family val="2"/>
    </font>
    <font>
      <sz val="18"/>
      <color theme="1"/>
      <name val="Calibri"/>
      <family val="2"/>
      <scheme val="minor"/>
    </font>
    <font>
      <sz val="11"/>
      <color theme="0"/>
      <name val="Calibri"/>
      <family val="2"/>
      <scheme val="minor"/>
    </font>
    <font>
      <b/>
      <sz val="11"/>
      <color rgb="FF0070C0"/>
      <name val="Calibri"/>
      <family val="2"/>
      <scheme val="minor"/>
    </font>
    <font>
      <b/>
      <u/>
      <sz val="11"/>
      <color theme="0" tint="-0.24994659260841701"/>
      <name val="Calibri"/>
      <family val="2"/>
      <scheme val="minor"/>
    </font>
    <font>
      <sz val="11"/>
      <color theme="0" tint="-0.24994659260841701"/>
      <name val="Calibri"/>
      <family val="2"/>
      <scheme val="minor"/>
    </font>
    <font>
      <b/>
      <sz val="11"/>
      <color theme="0" tint="-0.24994659260841701"/>
      <name val="Calibri"/>
      <family val="2"/>
      <scheme val="minor"/>
    </font>
  </fonts>
  <fills count="6">
    <fill>
      <patternFill patternType="none"/>
    </fill>
    <fill>
      <patternFill patternType="gray125"/>
    </fill>
    <fill>
      <patternFill patternType="solid">
        <fgColor rgb="FF0070C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2">
    <border>
      <left/>
      <right/>
      <top/>
      <bottom/>
      <diagonal/>
    </border>
    <border>
      <left/>
      <right/>
      <top/>
      <bottom style="medium">
        <color indexed="64"/>
      </bottom>
      <diagonal/>
    </border>
    <border>
      <left style="medium">
        <color auto="1"/>
      </left>
      <right/>
      <top/>
      <bottom/>
      <diagonal/>
    </border>
    <border>
      <left style="medium">
        <color auto="1"/>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medium">
        <color auto="1"/>
      </right>
      <top/>
      <bottom/>
      <diagonal/>
    </border>
    <border>
      <left style="thin">
        <color indexed="64"/>
      </left>
      <right/>
      <top/>
      <bottom style="thin">
        <color indexed="64"/>
      </bottom>
      <diagonal/>
    </border>
  </borders>
  <cellStyleXfs count="1">
    <xf numFmtId="0" fontId="0" fillId="0" borderId="0"/>
  </cellStyleXfs>
  <cellXfs count="80">
    <xf numFmtId="0" fontId="0" fillId="0" borderId="0" xfId="0"/>
    <xf numFmtId="0" fontId="0" fillId="0" borderId="0" xfId="0" applyAlignment="1">
      <alignment wrapText="1"/>
    </xf>
    <xf numFmtId="0" fontId="0" fillId="0" borderId="0" xfId="0" applyAlignment="1">
      <alignment horizontal="left" wrapText="1"/>
    </xf>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0" fillId="0" borderId="2" xfId="0" applyBorder="1"/>
    <xf numFmtId="0" fontId="0" fillId="0" borderId="0" xfId="0" applyProtection="1">
      <protection hidden="1"/>
    </xf>
    <xf numFmtId="0" fontId="2" fillId="0" borderId="0" xfId="0" applyFont="1" applyProtection="1">
      <protection hidden="1"/>
    </xf>
    <xf numFmtId="0" fontId="0" fillId="0" borderId="0" xfId="0" applyAlignment="1" applyProtection="1">
      <alignment horizontal="right" wrapText="1"/>
      <protection hidden="1"/>
    </xf>
    <xf numFmtId="0" fontId="6" fillId="2" borderId="0" xfId="0" applyFont="1" applyFill="1" applyAlignment="1" applyProtection="1">
      <alignment horizontal="center"/>
      <protection locked="0" hidden="1"/>
    </xf>
    <xf numFmtId="0" fontId="6" fillId="2" borderId="0" xfId="0" applyFont="1" applyFill="1" applyProtection="1">
      <protection locked="0" hidden="1"/>
    </xf>
    <xf numFmtId="0" fontId="0" fillId="0" borderId="0" xfId="0" applyAlignment="1" applyProtection="1">
      <alignment horizontal="center" wrapText="1"/>
      <protection hidden="1"/>
    </xf>
    <xf numFmtId="0" fontId="0" fillId="0" borderId="0" xfId="0" applyAlignment="1" applyProtection="1">
      <alignment horizontal="center"/>
      <protection hidden="1"/>
    </xf>
    <xf numFmtId="0" fontId="1" fillId="0" borderId="0" xfId="0" applyFont="1" applyAlignment="1" applyProtection="1">
      <alignment horizontal="right" wrapText="1"/>
      <protection hidden="1"/>
    </xf>
    <xf numFmtId="0" fontId="6" fillId="0" borderId="0" xfId="0" applyFont="1" applyAlignment="1" applyProtection="1">
      <alignment horizontal="center"/>
      <protection locked="0" hidden="1"/>
    </xf>
    <xf numFmtId="0" fontId="0" fillId="0" borderId="0" xfId="0" applyAlignment="1" applyProtection="1">
      <alignment horizontal="right"/>
      <protection hidden="1"/>
    </xf>
    <xf numFmtId="0" fontId="0" fillId="0" borderId="0" xfId="0" applyAlignment="1" applyProtection="1">
      <alignment wrapText="1"/>
      <protection hidden="1"/>
    </xf>
    <xf numFmtId="0" fontId="0" fillId="4" borderId="7" xfId="0" applyFill="1" applyBorder="1" applyProtection="1">
      <protection hidden="1"/>
    </xf>
    <xf numFmtId="0" fontId="3" fillId="4" borderId="7" xfId="0" applyFont="1" applyFill="1" applyBorder="1" applyAlignment="1" applyProtection="1">
      <alignment horizontal="left" vertical="center"/>
      <protection hidden="1"/>
    </xf>
    <xf numFmtId="0" fontId="4" fillId="4" borderId="7" xfId="0" applyFont="1" applyFill="1" applyBorder="1" applyAlignment="1" applyProtection="1">
      <alignment horizontal="left" vertical="center"/>
      <protection hidden="1"/>
    </xf>
    <xf numFmtId="0" fontId="4" fillId="4" borderId="7" xfId="0" applyFont="1" applyFill="1" applyBorder="1" applyAlignment="1" applyProtection="1">
      <alignment horizontal="left" vertical="center" wrapText="1"/>
      <protection hidden="1"/>
    </xf>
    <xf numFmtId="0" fontId="3" fillId="4" borderId="7" xfId="0" applyFont="1" applyFill="1" applyBorder="1" applyAlignment="1" applyProtection="1">
      <alignment horizontal="left" vertical="center" wrapText="1"/>
      <protection hidden="1"/>
    </xf>
    <xf numFmtId="0" fontId="3" fillId="4" borderId="7" xfId="0" applyFont="1" applyFill="1" applyBorder="1" applyAlignment="1" applyProtection="1">
      <alignment horizontal="left" wrapText="1"/>
      <protection hidden="1"/>
    </xf>
    <xf numFmtId="0" fontId="3" fillId="4" borderId="7" xfId="0" applyFont="1" applyFill="1" applyBorder="1" applyAlignment="1" applyProtection="1">
      <alignment vertical="center" wrapText="1"/>
      <protection hidden="1"/>
    </xf>
    <xf numFmtId="0" fontId="4" fillId="4" borderId="7" xfId="0" applyFont="1" applyFill="1" applyBorder="1" applyAlignment="1" applyProtection="1">
      <alignment vertical="center" wrapText="1"/>
      <protection hidden="1"/>
    </xf>
    <xf numFmtId="0" fontId="0" fillId="0" borderId="10" xfId="0" applyBorder="1"/>
    <xf numFmtId="0" fontId="2" fillId="0" borderId="0" xfId="0" applyFont="1"/>
    <xf numFmtId="0" fontId="6" fillId="0" borderId="0" xfId="0" applyFont="1" applyAlignment="1" applyProtection="1">
      <alignment horizontal="center"/>
      <protection locked="0"/>
    </xf>
    <xf numFmtId="0" fontId="0" fillId="4" borderId="6" xfId="0" applyFill="1" applyBorder="1"/>
    <xf numFmtId="0" fontId="0" fillId="4" borderId="0" xfId="0" applyFill="1"/>
    <xf numFmtId="0" fontId="4" fillId="4" borderId="6" xfId="0" applyFont="1" applyFill="1" applyBorder="1" applyAlignment="1">
      <alignment vertical="center" wrapText="1"/>
    </xf>
    <xf numFmtId="0" fontId="4" fillId="4" borderId="0" xfId="0" applyFont="1" applyFill="1" applyAlignment="1">
      <alignment vertical="center" wrapText="1"/>
    </xf>
    <xf numFmtId="0" fontId="3" fillId="4" borderId="0" xfId="0" applyFont="1" applyFill="1" applyAlignment="1">
      <alignment vertical="center" wrapText="1"/>
    </xf>
    <xf numFmtId="0" fontId="3" fillId="4" borderId="0" xfId="0" applyFont="1" applyFill="1" applyAlignment="1">
      <alignment vertical="center" shrinkToFit="1"/>
    </xf>
    <xf numFmtId="0" fontId="0" fillId="0" borderId="0" xfId="0" applyAlignment="1">
      <alignment horizontal="center"/>
    </xf>
    <xf numFmtId="0" fontId="0" fillId="0" borderId="0" xfId="0" applyAlignment="1">
      <alignment horizontal="right"/>
    </xf>
    <xf numFmtId="0" fontId="0" fillId="0" borderId="0" xfId="0" applyAlignment="1">
      <alignment horizontal="right" indent="1"/>
    </xf>
    <xf numFmtId="0" fontId="1" fillId="0" borderId="0" xfId="0" applyFont="1" applyAlignment="1">
      <alignment horizontal="center"/>
    </xf>
    <xf numFmtId="0" fontId="7" fillId="0" borderId="0" xfId="0" applyFont="1"/>
    <xf numFmtId="164" fontId="0" fillId="0" borderId="0" xfId="0" applyNumberFormat="1"/>
    <xf numFmtId="0" fontId="7" fillId="0" borderId="0" xfId="0" applyFont="1" applyAlignment="1">
      <alignment horizontal="center"/>
    </xf>
    <xf numFmtId="0" fontId="8" fillId="0" borderId="0" xfId="0" applyFont="1" applyProtection="1">
      <protection hidden="1"/>
    </xf>
    <xf numFmtId="0" fontId="9" fillId="0" borderId="0" xfId="0" applyFont="1" applyProtection="1">
      <protection hidden="1"/>
    </xf>
    <xf numFmtId="0" fontId="9" fillId="0" borderId="0" xfId="0" applyFont="1" applyAlignment="1" applyProtection="1">
      <alignment horizontal="center"/>
      <protection hidden="1"/>
    </xf>
    <xf numFmtId="0" fontId="3" fillId="4" borderId="9" xfId="0" applyFont="1" applyFill="1" applyBorder="1" applyAlignment="1" applyProtection="1">
      <alignment horizontal="left" vertical="center" wrapText="1"/>
      <protection hidden="1"/>
    </xf>
    <xf numFmtId="0" fontId="9" fillId="0" borderId="0" xfId="0" applyFont="1" applyAlignment="1">
      <alignment horizontal="right"/>
    </xf>
    <xf numFmtId="0" fontId="9" fillId="0" borderId="0" xfId="0" applyFont="1"/>
    <xf numFmtId="0" fontId="10"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xf>
    <xf numFmtId="0" fontId="5" fillId="0" borderId="0" xfId="0" applyFont="1" applyAlignment="1">
      <alignment horizontal="center"/>
    </xf>
    <xf numFmtId="0" fontId="0" fillId="0" borderId="0" xfId="0" applyAlignment="1">
      <alignment horizontal="center"/>
    </xf>
    <xf numFmtId="0" fontId="0" fillId="0" borderId="0" xfId="0" applyAlignment="1">
      <alignment horizontal="left" wrapText="1"/>
    </xf>
    <xf numFmtId="0" fontId="0" fillId="5" borderId="0" xfId="0" applyFill="1" applyAlignment="1" applyProtection="1">
      <alignment horizontal="center" vertical="top" wrapText="1"/>
      <protection locked="0" hidden="1"/>
    </xf>
    <xf numFmtId="0" fontId="0" fillId="5" borderId="0" xfId="0" applyFill="1" applyAlignment="1" applyProtection="1">
      <alignment horizontal="left" wrapText="1"/>
      <protection locked="0" hidden="1"/>
    </xf>
    <xf numFmtId="0" fontId="0" fillId="5" borderId="0" xfId="0" applyFill="1" applyAlignment="1" applyProtection="1">
      <alignment horizontal="left"/>
      <protection locked="0" hidden="1"/>
    </xf>
    <xf numFmtId="0" fontId="9" fillId="0" borderId="0" xfId="0" applyFont="1" applyAlignment="1" applyProtection="1">
      <alignment horizontal="center" wrapText="1"/>
      <protection hidden="1"/>
    </xf>
    <xf numFmtId="0" fontId="1" fillId="3" borderId="0" xfId="0" applyFont="1" applyFill="1" applyAlignment="1" applyProtection="1">
      <alignment horizontal="center"/>
      <protection hidden="1"/>
    </xf>
    <xf numFmtId="0" fontId="10" fillId="0" borderId="0" xfId="0" applyFont="1" applyAlignment="1">
      <alignment horizontal="right"/>
    </xf>
    <xf numFmtId="0" fontId="8" fillId="0" borderId="0" xfId="0" applyFont="1" applyAlignment="1" applyProtection="1">
      <alignment horizontal="center"/>
      <protection hidden="1"/>
    </xf>
    <xf numFmtId="0" fontId="3" fillId="4" borderId="1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6" xfId="0" applyFont="1" applyFill="1" applyBorder="1" applyAlignment="1">
      <alignment horizontal="left" vertical="center"/>
    </xf>
    <xf numFmtId="0" fontId="3" fillId="4" borderId="0" xfId="0" applyFont="1" applyFill="1" applyAlignment="1">
      <alignment horizontal="left" vertical="center"/>
    </xf>
    <xf numFmtId="0" fontId="4" fillId="4" borderId="6" xfId="0" applyFont="1" applyFill="1" applyBorder="1" applyAlignment="1">
      <alignment vertical="center" wrapText="1"/>
    </xf>
    <xf numFmtId="0" fontId="4" fillId="4" borderId="0" xfId="0" applyFont="1" applyFill="1" applyAlignment="1">
      <alignmen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center" vertical="center" wrapText="1"/>
    </xf>
    <xf numFmtId="0" fontId="4" fillId="4" borderId="4" xfId="0" applyFont="1" applyFill="1" applyBorder="1" applyAlignment="1">
      <alignment horizontal="left" vertical="center"/>
    </xf>
    <xf numFmtId="0" fontId="4" fillId="4" borderId="5" xfId="0" applyFont="1" applyFill="1" applyBorder="1" applyAlignment="1">
      <alignment horizontal="left" vertical="center"/>
    </xf>
    <xf numFmtId="0" fontId="4" fillId="4" borderId="6" xfId="0" applyFont="1" applyFill="1" applyBorder="1" applyAlignment="1">
      <alignment horizontal="left" vertical="center"/>
    </xf>
    <xf numFmtId="0" fontId="4" fillId="4" borderId="0" xfId="0" applyFont="1" applyFill="1" applyAlignment="1">
      <alignment horizontal="left" vertical="center"/>
    </xf>
    <xf numFmtId="0" fontId="4" fillId="4" borderId="6" xfId="0" applyFont="1" applyFill="1" applyBorder="1" applyAlignment="1">
      <alignment horizontal="left" vertical="center" wrapText="1"/>
    </xf>
    <xf numFmtId="0" fontId="3" fillId="4" borderId="6" xfId="0" applyFont="1" applyFill="1" applyBorder="1" applyAlignment="1">
      <alignment horizontal="left" wrapText="1"/>
    </xf>
    <xf numFmtId="0" fontId="3" fillId="4" borderId="0" xfId="0" applyFont="1" applyFill="1" applyAlignment="1">
      <alignment horizontal="left" wrapText="1"/>
    </xf>
    <xf numFmtId="0" fontId="4" fillId="4" borderId="0" xfId="0" applyFont="1" applyFill="1" applyAlignment="1">
      <alignment horizontal="center" vertical="center" wrapText="1"/>
    </xf>
  </cellXfs>
  <cellStyles count="1">
    <cellStyle name="Normal" xfId="0" builtinId="0"/>
  </cellStyles>
  <dxfs count="188">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strike val="0"/>
      </font>
      <border>
        <left/>
        <right/>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dxf>
    <dxf>
      <fill>
        <patternFill patternType="none">
          <bgColor auto="1"/>
        </patternFill>
      </fill>
    </dxf>
    <dxf>
      <fill>
        <patternFill>
          <bgColor rgb="FF0070C0"/>
        </patternFill>
      </fill>
    </dxf>
    <dxf>
      <fill>
        <patternFill>
          <bgColor rgb="FF0070C0"/>
        </patternFill>
      </fill>
    </dxf>
    <dxf>
      <fill>
        <patternFill>
          <bgColor rgb="FF0070C0"/>
        </patternFill>
      </fill>
    </dxf>
    <dxf>
      <font>
        <color theme="0"/>
      </font>
    </dxf>
    <dxf>
      <fill>
        <patternFill>
          <bgColor rgb="FF0070C0"/>
        </patternFill>
      </fill>
    </dxf>
    <dxf>
      <fill>
        <patternFill>
          <bgColor rgb="FF0070C0"/>
        </patternFill>
      </fill>
    </dxf>
    <dxf>
      <font>
        <color theme="1"/>
      </font>
      <fill>
        <patternFill>
          <bgColor rgb="FF92D050"/>
        </patternFill>
      </fill>
    </dxf>
    <dxf>
      <fill>
        <patternFill>
          <bgColor rgb="FF0070C0"/>
        </patternFill>
      </fill>
    </dxf>
    <dxf>
      <fill>
        <patternFill>
          <bgColor rgb="FF0070C0"/>
        </patternFill>
      </fill>
    </dxf>
    <dxf>
      <font>
        <color auto="1"/>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47625</xdr:colOff>
      <xdr:row>16</xdr:row>
      <xdr:rowOff>57149</xdr:rowOff>
    </xdr:from>
    <xdr:to>
      <xdr:col>1</xdr:col>
      <xdr:colOff>123825</xdr:colOff>
      <xdr:row>16</xdr:row>
      <xdr:rowOff>142874</xdr:rowOff>
    </xdr:to>
    <xdr:sp macro="" textlink="">
      <xdr:nvSpPr>
        <xdr:cNvPr id="2" name="Oval 1">
          <a:extLst>
            <a:ext uri="{FF2B5EF4-FFF2-40B4-BE49-F238E27FC236}">
              <a16:creationId xmlns:a16="http://schemas.microsoft.com/office/drawing/2014/main" id="{00000000-0008-0000-0000-000002000000}"/>
            </a:ext>
          </a:extLst>
        </xdr:cNvPr>
        <xdr:cNvSpPr/>
      </xdr:nvSpPr>
      <xdr:spPr>
        <a:xfrm>
          <a:off x="657225" y="3248024"/>
          <a:ext cx="76200" cy="85725"/>
        </a:xfrm>
        <a:prstGeom prst="ellipse">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57150</xdr:colOff>
      <xdr:row>17</xdr:row>
      <xdr:rowOff>47624</xdr:rowOff>
    </xdr:from>
    <xdr:to>
      <xdr:col>1</xdr:col>
      <xdr:colOff>133350</xdr:colOff>
      <xdr:row>17</xdr:row>
      <xdr:rowOff>133349</xdr:rowOff>
    </xdr:to>
    <xdr:sp macro="" textlink="">
      <xdr:nvSpPr>
        <xdr:cNvPr id="3" name="Oval 2">
          <a:extLst>
            <a:ext uri="{FF2B5EF4-FFF2-40B4-BE49-F238E27FC236}">
              <a16:creationId xmlns:a16="http://schemas.microsoft.com/office/drawing/2014/main" id="{00000000-0008-0000-0000-000003000000}"/>
            </a:ext>
          </a:extLst>
        </xdr:cNvPr>
        <xdr:cNvSpPr/>
      </xdr:nvSpPr>
      <xdr:spPr>
        <a:xfrm>
          <a:off x="666750" y="3390899"/>
          <a:ext cx="76200" cy="85725"/>
        </a:xfrm>
        <a:prstGeom prst="ellipse">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57150</xdr:colOff>
      <xdr:row>18</xdr:row>
      <xdr:rowOff>38099</xdr:rowOff>
    </xdr:from>
    <xdr:to>
      <xdr:col>1</xdr:col>
      <xdr:colOff>133350</xdr:colOff>
      <xdr:row>18</xdr:row>
      <xdr:rowOff>123824</xdr:rowOff>
    </xdr:to>
    <xdr:sp macro="" textlink="">
      <xdr:nvSpPr>
        <xdr:cNvPr id="4" name="Oval 3">
          <a:extLst>
            <a:ext uri="{FF2B5EF4-FFF2-40B4-BE49-F238E27FC236}">
              <a16:creationId xmlns:a16="http://schemas.microsoft.com/office/drawing/2014/main" id="{00000000-0008-0000-0000-000004000000}"/>
            </a:ext>
          </a:extLst>
        </xdr:cNvPr>
        <xdr:cNvSpPr/>
      </xdr:nvSpPr>
      <xdr:spPr>
        <a:xfrm>
          <a:off x="666750" y="3800474"/>
          <a:ext cx="76200" cy="85725"/>
        </a:xfrm>
        <a:prstGeom prst="ellipse">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66675</xdr:colOff>
      <xdr:row>19</xdr:row>
      <xdr:rowOff>57149</xdr:rowOff>
    </xdr:from>
    <xdr:to>
      <xdr:col>1</xdr:col>
      <xdr:colOff>142875</xdr:colOff>
      <xdr:row>19</xdr:row>
      <xdr:rowOff>142874</xdr:rowOff>
    </xdr:to>
    <xdr:sp macro="" textlink="">
      <xdr:nvSpPr>
        <xdr:cNvPr id="5" name="Oval 4">
          <a:extLst>
            <a:ext uri="{FF2B5EF4-FFF2-40B4-BE49-F238E27FC236}">
              <a16:creationId xmlns:a16="http://schemas.microsoft.com/office/drawing/2014/main" id="{00000000-0008-0000-0000-000005000000}"/>
            </a:ext>
          </a:extLst>
        </xdr:cNvPr>
        <xdr:cNvSpPr/>
      </xdr:nvSpPr>
      <xdr:spPr>
        <a:xfrm>
          <a:off x="676275" y="4010024"/>
          <a:ext cx="76200" cy="85725"/>
        </a:xfrm>
        <a:prstGeom prst="ellipse">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A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pvma.gov.au/sites/default/files/publication/SDMT%20-%20Chemical%20user%20refinement%20v0.2%20(A5993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Use Details"/>
      <sheetName val="SDMT Conditions"/>
      <sheetName val="Deposition Curves"/>
      <sheetName val="P1 - Risk Re-assessment"/>
      <sheetName val="P2 - Risk Re-assessment"/>
      <sheetName val="Products"/>
      <sheetName val="Barrier"/>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
  <sheetViews>
    <sheetView showGridLines="0" tabSelected="1" workbookViewId="0">
      <selection activeCell="I13" sqref="I13"/>
    </sheetView>
  </sheetViews>
  <sheetFormatPr defaultRowHeight="15" x14ac:dyDescent="0.25"/>
  <cols>
    <col min="2" max="2" width="2.5703125" customWidth="1"/>
    <col min="13" max="13" width="13.140625" customWidth="1"/>
  </cols>
  <sheetData>
    <row r="1" spans="1:14" ht="23.25" x14ac:dyDescent="0.35">
      <c r="A1" s="52" t="s">
        <v>84</v>
      </c>
      <c r="B1" s="52"/>
      <c r="C1" s="52"/>
      <c r="D1" s="52"/>
      <c r="E1" s="52"/>
      <c r="F1" s="52"/>
      <c r="G1" s="52"/>
      <c r="H1" s="52"/>
      <c r="I1" s="52"/>
      <c r="J1" s="52"/>
      <c r="K1" s="52"/>
      <c r="L1" s="52"/>
      <c r="M1" s="52"/>
    </row>
    <row r="2" spans="1:14" x14ac:dyDescent="0.25">
      <c r="A2" s="53" t="s">
        <v>131</v>
      </c>
      <c r="B2" s="53"/>
      <c r="C2" s="53"/>
      <c r="D2" s="53"/>
      <c r="E2" s="53"/>
      <c r="F2" s="53"/>
      <c r="G2" s="53"/>
      <c r="H2" s="53"/>
      <c r="I2" s="53"/>
      <c r="J2" s="53"/>
      <c r="K2" s="53"/>
      <c r="L2" s="53"/>
      <c r="M2" s="53"/>
    </row>
    <row r="3" spans="1:14" x14ac:dyDescent="0.25">
      <c r="A3" s="53" t="s">
        <v>85</v>
      </c>
      <c r="B3" s="53"/>
      <c r="C3" s="53"/>
      <c r="D3" s="53"/>
      <c r="E3" s="53"/>
      <c r="F3" s="53"/>
      <c r="G3" s="53"/>
      <c r="H3" s="53"/>
      <c r="I3" s="53"/>
      <c r="J3" s="53"/>
      <c r="K3" s="53"/>
      <c r="L3" s="53"/>
      <c r="M3" s="53"/>
    </row>
    <row r="5" spans="1:14" ht="30" customHeight="1" x14ac:dyDescent="0.25">
      <c r="A5" s="54" t="s">
        <v>86</v>
      </c>
      <c r="B5" s="54"/>
      <c r="C5" s="54"/>
      <c r="D5" s="54"/>
      <c r="E5" s="54"/>
      <c r="F5" s="54"/>
      <c r="G5" s="54"/>
      <c r="H5" s="54"/>
      <c r="I5" s="54"/>
      <c r="J5" s="54"/>
      <c r="K5" s="54"/>
      <c r="L5" s="54"/>
      <c r="M5" s="54"/>
    </row>
    <row r="6" spans="1:14" ht="15" customHeight="1" x14ac:dyDescent="0.25">
      <c r="A6" s="2"/>
      <c r="B6" s="2"/>
      <c r="C6" s="2"/>
      <c r="D6" s="2"/>
      <c r="E6" s="2"/>
      <c r="F6" s="2"/>
      <c r="G6" s="2"/>
      <c r="H6" s="2"/>
      <c r="I6" s="2"/>
      <c r="J6" s="2"/>
      <c r="K6" s="2"/>
      <c r="L6" s="2"/>
      <c r="M6" s="2"/>
    </row>
    <row r="7" spans="1:14" ht="15" customHeight="1" x14ac:dyDescent="0.25">
      <c r="A7" s="54" t="s">
        <v>124</v>
      </c>
      <c r="B7" s="54"/>
      <c r="C7" s="54"/>
      <c r="D7" s="54"/>
      <c r="E7" s="54"/>
      <c r="F7" s="54"/>
      <c r="G7" s="54"/>
      <c r="H7" s="54"/>
      <c r="I7" s="54"/>
      <c r="J7" s="54"/>
      <c r="K7" s="54"/>
      <c r="L7" s="54"/>
      <c r="M7" s="54"/>
      <c r="N7" s="54"/>
    </row>
    <row r="8" spans="1:14" ht="15" customHeight="1" x14ac:dyDescent="0.25">
      <c r="A8" s="2"/>
      <c r="B8" s="2"/>
      <c r="C8" s="2"/>
      <c r="D8" s="2"/>
      <c r="E8" s="2"/>
      <c r="F8" s="2"/>
      <c r="G8" s="2"/>
      <c r="H8" s="2"/>
      <c r="I8" s="2"/>
      <c r="J8" s="2"/>
      <c r="K8" s="2"/>
      <c r="L8" s="2"/>
      <c r="M8" s="2"/>
    </row>
    <row r="9" spans="1:14" ht="15" customHeight="1" x14ac:dyDescent="0.25">
      <c r="A9" s="54" t="s">
        <v>59</v>
      </c>
      <c r="B9" s="54"/>
      <c r="C9" s="54"/>
      <c r="D9" s="54"/>
      <c r="E9" s="54"/>
      <c r="F9" s="54"/>
      <c r="G9" s="54"/>
      <c r="H9" s="54"/>
      <c r="I9" s="54"/>
      <c r="J9" s="54"/>
      <c r="K9" s="54"/>
      <c r="L9" s="54"/>
      <c r="M9" s="54"/>
    </row>
    <row r="10" spans="1:14" ht="15" customHeight="1" x14ac:dyDescent="0.25"/>
    <row r="11" spans="1:14" x14ac:dyDescent="0.25">
      <c r="A11" t="s">
        <v>62</v>
      </c>
    </row>
    <row r="12" spans="1:14" ht="15" customHeight="1" x14ac:dyDescent="0.25">
      <c r="A12" t="s">
        <v>55</v>
      </c>
      <c r="B12" s="1"/>
      <c r="C12" s="1"/>
      <c r="D12" s="1"/>
      <c r="E12" s="1"/>
      <c r="F12" s="1"/>
      <c r="G12" s="1"/>
      <c r="H12" s="1"/>
      <c r="I12" s="1"/>
      <c r="J12" s="1"/>
      <c r="K12" s="1"/>
      <c r="L12" s="1"/>
      <c r="M12" s="1"/>
    </row>
    <row r="13" spans="1:14" ht="15" customHeight="1" x14ac:dyDescent="0.25">
      <c r="A13" t="s">
        <v>56</v>
      </c>
      <c r="B13" s="1"/>
      <c r="C13" s="1"/>
      <c r="D13" s="1"/>
      <c r="E13" s="1"/>
      <c r="F13" s="1"/>
      <c r="G13" s="1"/>
      <c r="H13" s="1"/>
      <c r="I13" s="1"/>
      <c r="J13" s="1"/>
      <c r="K13" s="1"/>
      <c r="L13" s="1"/>
      <c r="M13" s="1"/>
    </row>
    <row r="15" spans="1:14" x14ac:dyDescent="0.25">
      <c r="A15" t="s">
        <v>58</v>
      </c>
    </row>
    <row r="17" spans="1:3" x14ac:dyDescent="0.25">
      <c r="A17" t="s">
        <v>57</v>
      </c>
      <c r="C17" t="s">
        <v>83</v>
      </c>
    </row>
    <row r="18" spans="1:3" x14ac:dyDescent="0.25">
      <c r="C18" t="s">
        <v>60</v>
      </c>
    </row>
    <row r="19" spans="1:3" x14ac:dyDescent="0.25">
      <c r="C19" t="s">
        <v>82</v>
      </c>
    </row>
    <row r="20" spans="1:3" x14ac:dyDescent="0.25">
      <c r="C20" t="s">
        <v>63</v>
      </c>
    </row>
  </sheetData>
  <sheetProtection algorithmName="SHA-512" hashValue="okDPiZeZjiBz0ObKusF2P9rmmHi9vdradydrM3VY5A6/ky4ODfcPfKZcWZHcedXElZv9VXAVW2nFU+34TTouCg==" saltValue="ZM6+YCTWLJyzg/vFgFmAxA==" spinCount="100000" sheet="1" selectLockedCells="1" selectUnlockedCells="1"/>
  <mergeCells count="6">
    <mergeCell ref="A1:M1"/>
    <mergeCell ref="A2:M2"/>
    <mergeCell ref="A3:M3"/>
    <mergeCell ref="A5:M5"/>
    <mergeCell ref="A9:M9"/>
    <mergeCell ref="A7:N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dimension ref="A1:H148"/>
  <sheetViews>
    <sheetView workbookViewId="0"/>
  </sheetViews>
  <sheetFormatPr defaultRowHeight="15" x14ac:dyDescent="0.25"/>
  <cols>
    <col min="1" max="1" width="22.42578125" style="8" bestFit="1" customWidth="1"/>
    <col min="2" max="2" width="14.42578125" style="8" bestFit="1" customWidth="1"/>
    <col min="3" max="7" width="11" style="8" customWidth="1"/>
    <col min="8" max="8" width="22.42578125" style="8" bestFit="1" customWidth="1"/>
    <col min="9" max="16384" width="9.140625" style="8"/>
  </cols>
  <sheetData>
    <row r="1" spans="1:8" x14ac:dyDescent="0.25">
      <c r="A1" t="s">
        <v>19</v>
      </c>
      <c r="B1">
        <f>'Assessment details'!B4</f>
        <v>500</v>
      </c>
      <c r="C1" t="str">
        <f>'Assessment details'!C4</f>
        <v>g/L</v>
      </c>
      <c r="D1"/>
      <c r="E1" t="s">
        <v>31</v>
      </c>
      <c r="F1" t="str">
        <f>IF('Assessment details'!B21="NO","Not assessed",(IF('Assessment details'!B23="Vines or Fruiting Vegetables","Not assessed",(IF(SUM(B9:B13)=0,"No data",(IF(SUM(E16:E20)=0,"Acceptable","Not acceptable")))))))</f>
        <v>Acceptable</v>
      </c>
      <c r="G1"/>
      <c r="H1"/>
    </row>
    <row r="2" spans="1:8" x14ac:dyDescent="0.25">
      <c r="A2" t="s">
        <v>1</v>
      </c>
      <c r="B2" t="s">
        <v>38</v>
      </c>
      <c r="C2"/>
      <c r="D2"/>
      <c r="E2"/>
      <c r="F2"/>
      <c r="G2"/>
      <c r="H2"/>
    </row>
    <row r="3" spans="1:8" x14ac:dyDescent="0.25">
      <c r="A3" t="s">
        <v>17</v>
      </c>
      <c r="B3">
        <f>'Assessment details'!B22</f>
        <v>200</v>
      </c>
      <c r="C3" t="str">
        <f>'Assessment details'!C22</f>
        <v>mL/100 L</v>
      </c>
      <c r="D3"/>
      <c r="E3"/>
      <c r="F3"/>
      <c r="G3"/>
      <c r="H3"/>
    </row>
    <row r="4" spans="1:8" x14ac:dyDescent="0.25">
      <c r="A4" t="s">
        <v>15</v>
      </c>
      <c r="B4">
        <f>'Assessment details'!B26</f>
        <v>4000</v>
      </c>
      <c r="C4" t="s">
        <v>16</v>
      </c>
      <c r="D4"/>
      <c r="E4" t="s">
        <v>72</v>
      </c>
      <c r="F4"/>
      <c r="G4"/>
      <c r="H4" t="s">
        <v>73</v>
      </c>
    </row>
    <row r="5" spans="1:8" x14ac:dyDescent="0.25">
      <c r="A5" t="s">
        <v>23</v>
      </c>
      <c r="B5">
        <f>B3*(B4/100)</f>
        <v>8000</v>
      </c>
      <c r="C5" t="str">
        <f>IF('Assessment details'!C22="mL/100 L","mL/ha","g/ha")</f>
        <v>mL/ha</v>
      </c>
      <c r="D5"/>
      <c r="E5"/>
      <c r="F5"/>
      <c r="G5"/>
      <c r="H5"/>
    </row>
    <row r="6" spans="1:8" x14ac:dyDescent="0.25">
      <c r="A6" t="s">
        <v>22</v>
      </c>
      <c r="B6">
        <f>B5*(B1/1000)</f>
        <v>4000</v>
      </c>
      <c r="C6" t="s">
        <v>13</v>
      </c>
      <c r="D6"/>
      <c r="E6"/>
      <c r="F6"/>
      <c r="G6"/>
      <c r="H6"/>
    </row>
    <row r="7" spans="1:8" x14ac:dyDescent="0.25">
      <c r="A7"/>
      <c r="B7"/>
      <c r="C7"/>
      <c r="D7"/>
      <c r="E7"/>
      <c r="F7"/>
      <c r="G7"/>
      <c r="H7"/>
    </row>
    <row r="8" spans="1:8" x14ac:dyDescent="0.25">
      <c r="A8"/>
      <c r="B8" t="s">
        <v>27</v>
      </c>
      <c r="C8"/>
      <c r="D8"/>
      <c r="E8"/>
      <c r="F8"/>
      <c r="G8"/>
      <c r="H8"/>
    </row>
    <row r="9" spans="1:8" x14ac:dyDescent="0.25">
      <c r="A9" t="s">
        <v>2</v>
      </c>
      <c r="B9">
        <f>'Assessment details'!B8</f>
        <v>10</v>
      </c>
      <c r="C9" s="28" t="s">
        <v>12</v>
      </c>
      <c r="D9">
        <f>B9/1000000*45000/0.03</f>
        <v>15.000000000000002</v>
      </c>
      <c r="E9" t="s">
        <v>13</v>
      </c>
      <c r="F9">
        <f>D9/$B$6</f>
        <v>3.7500000000000003E-3</v>
      </c>
      <c r="G9" t="s">
        <v>18</v>
      </c>
      <c r="H9"/>
    </row>
    <row r="10" spans="1:8" x14ac:dyDescent="0.25">
      <c r="A10" t="s">
        <v>3</v>
      </c>
      <c r="B10">
        <f>'Assessment details'!B9</f>
        <v>7.5</v>
      </c>
      <c r="C10" t="s">
        <v>13</v>
      </c>
      <c r="D10">
        <f>B10</f>
        <v>7.5</v>
      </c>
      <c r="E10" t="s">
        <v>13</v>
      </c>
      <c r="F10">
        <f t="shared" ref="F10:F13" si="0">D10/$B$6</f>
        <v>1.8749999999999999E-3</v>
      </c>
      <c r="G10" t="s">
        <v>18</v>
      </c>
      <c r="H10"/>
    </row>
    <row r="11" spans="1:8" x14ac:dyDescent="0.25">
      <c r="A11" t="s">
        <v>6</v>
      </c>
      <c r="B11">
        <f>'Assessment details'!B10</f>
        <v>9999999</v>
      </c>
      <c r="C11" t="s">
        <v>13</v>
      </c>
      <c r="D11">
        <f t="shared" ref="D11:D12" si="1">B11</f>
        <v>9999999</v>
      </c>
      <c r="E11" t="s">
        <v>13</v>
      </c>
      <c r="F11">
        <f t="shared" si="0"/>
        <v>2499.9997499999999</v>
      </c>
      <c r="G11" t="s">
        <v>18</v>
      </c>
      <c r="H11"/>
    </row>
    <row r="12" spans="1:8" x14ac:dyDescent="0.25">
      <c r="A12" t="s">
        <v>4</v>
      </c>
      <c r="B12">
        <f>'Assessment details'!B11</f>
        <v>31</v>
      </c>
      <c r="C12" t="s">
        <v>13</v>
      </c>
      <c r="D12">
        <f t="shared" si="1"/>
        <v>31</v>
      </c>
      <c r="E12" t="s">
        <v>13</v>
      </c>
      <c r="F12">
        <f t="shared" si="0"/>
        <v>7.7499999999999999E-3</v>
      </c>
      <c r="G12" t="s">
        <v>18</v>
      </c>
      <c r="H12"/>
    </row>
    <row r="13" spans="1:8" x14ac:dyDescent="0.25">
      <c r="A13" t="s">
        <v>5</v>
      </c>
      <c r="B13">
        <f>'Assessment details'!B12</f>
        <v>500</v>
      </c>
      <c r="C13" t="s">
        <v>14</v>
      </c>
      <c r="D13">
        <f>B13*3000/1000</f>
        <v>1500</v>
      </c>
      <c r="E13" t="s">
        <v>13</v>
      </c>
      <c r="F13">
        <f t="shared" si="0"/>
        <v>0.375</v>
      </c>
      <c r="G13" t="s">
        <v>18</v>
      </c>
      <c r="H13"/>
    </row>
    <row r="14" spans="1:8" x14ac:dyDescent="0.25">
      <c r="A14"/>
      <c r="B14"/>
      <c r="C14"/>
      <c r="D14"/>
      <c r="E14"/>
      <c r="F14"/>
      <c r="G14"/>
      <c r="H14"/>
    </row>
    <row r="15" spans="1:8" x14ac:dyDescent="0.25">
      <c r="A15" t="s">
        <v>25</v>
      </c>
      <c r="B15" t="s">
        <v>26</v>
      </c>
      <c r="C15"/>
      <c r="D15"/>
      <c r="E15" t="s">
        <v>70</v>
      </c>
      <c r="F15"/>
      <c r="G15"/>
      <c r="H15"/>
    </row>
    <row r="16" spans="1:8" x14ac:dyDescent="0.25">
      <c r="A16" t="s">
        <v>7</v>
      </c>
      <c r="B16">
        <f>IF('Assessment details'!B8="","Not yet assessed",(IF((ISNUMBER(((INDEX(C24:H148,MATCH(F9,C24:C148,-1),6))+2))),(IF(((INDEX(C24:H148,MATCH(F9,C24:C148,-1),6))+2)&lt;=250,((INDEX(C24:H148,MATCH(F9,C24:C148,-1),6))+2),"Over 250 metres")),0)))</f>
        <v>34</v>
      </c>
      <c r="C16"/>
      <c r="D16"/>
      <c r="E16">
        <f>IF(B16=$H$4,1,0)</f>
        <v>0</v>
      </c>
      <c r="F16"/>
      <c r="G16"/>
      <c r="H16"/>
    </row>
    <row r="17" spans="1:8" x14ac:dyDescent="0.25">
      <c r="A17" t="s">
        <v>8</v>
      </c>
      <c r="B17">
        <f>IF('Assessment details'!B9="","Not yet assessed",(IF((ISNUMBER(((INDEX(D24:H148,MATCH(F10,D24:D148,-1),5))+2))),(IF(((INDEX(D24:H148,MATCH(F10,D24:D148,-1),5))+2)&lt;=250,((INDEX(D24:H148,MATCH(F10,D24:D148,-1),5))+2),"Over 250 metres")),0)))</f>
        <v>50</v>
      </c>
      <c r="C17"/>
      <c r="D17"/>
      <c r="E17">
        <f>IF(B17=$H$4,1,0)</f>
        <v>0</v>
      </c>
      <c r="F17"/>
      <c r="G17"/>
      <c r="H17"/>
    </row>
    <row r="18" spans="1:8" x14ac:dyDescent="0.25">
      <c r="A18" t="s">
        <v>24</v>
      </c>
      <c r="B18">
        <f>IF('Assessment details'!B10="","Not yet assessed",(IF((ISNUMBER(((INDEX(E24:H148,MATCH(F11,E24:E148,-1),4))+2))),(IF(((INDEX(E24:H148,MATCH(F11,E24:E148,-1),4))+2)&lt;=250,((INDEX(E24:H148,MATCH(F11,E24:E148,-1),4))+2),"Over 250 metres")),0)))</f>
        <v>0</v>
      </c>
      <c r="C18"/>
      <c r="D18"/>
      <c r="E18">
        <f>IF(B18=$H$4,1,0)</f>
        <v>0</v>
      </c>
      <c r="F18"/>
      <c r="G18"/>
      <c r="H18"/>
    </row>
    <row r="19" spans="1:8" x14ac:dyDescent="0.25">
      <c r="A19" t="s">
        <v>9</v>
      </c>
      <c r="B19">
        <f>IF('Assessment details'!B11="","Not yet assessed",(IF((ISNUMBER(((INDEX(F24:H148,MATCH(F12,F24:F148,-1),3))+2))),(IF(((INDEX(F24:H148,MATCH(F12,F24:F148,-1),3))+2)&lt;=250,((INDEX(F24:H148,MATCH(F12,F24:F148,-1),3))+2),"Over 250 metres")),0)))</f>
        <v>18</v>
      </c>
      <c r="C19"/>
      <c r="D19"/>
      <c r="E19">
        <f>IF(B19=$H$4,1,0)</f>
        <v>0</v>
      </c>
      <c r="F19"/>
      <c r="G19"/>
      <c r="H19"/>
    </row>
    <row r="20" spans="1:8" x14ac:dyDescent="0.25">
      <c r="A20" t="s">
        <v>10</v>
      </c>
      <c r="B20">
        <f>IF('Assessment details'!B12="","Not yet assessed",(IF((ISNUMBER(((INDEX(G24:H148,MATCH(F13,G24:G148,-1),2))+2))),(IF(((INDEX(G24:H148,MATCH(F13,G24:G148,-1),2))+2)&lt;=250,((INDEX(G24:H148,MATCH(F13,G24:G148,-1),2))+2),"Over 250 metres")),0)))</f>
        <v>0</v>
      </c>
      <c r="C20"/>
      <c r="D20"/>
      <c r="E20">
        <f>IF(B20=$H$4,1,0)</f>
        <v>0</v>
      </c>
      <c r="F20"/>
      <c r="G20"/>
      <c r="H20"/>
    </row>
    <row r="21" spans="1:8" x14ac:dyDescent="0.25">
      <c r="A21"/>
      <c r="B21"/>
      <c r="C21"/>
      <c r="D21"/>
      <c r="E21"/>
      <c r="F21"/>
      <c r="G21"/>
      <c r="H21"/>
    </row>
    <row r="22" spans="1:8" x14ac:dyDescent="0.25">
      <c r="A22"/>
      <c r="B22"/>
      <c r="C22"/>
      <c r="D22"/>
      <c r="E22"/>
      <c r="F22"/>
      <c r="G22"/>
      <c r="H22"/>
    </row>
    <row r="23" spans="1:8" x14ac:dyDescent="0.25">
      <c r="A23" t="s">
        <v>0</v>
      </c>
      <c r="B23" t="s">
        <v>11</v>
      </c>
      <c r="C23" t="s">
        <v>7</v>
      </c>
      <c r="D23" t="s">
        <v>8</v>
      </c>
      <c r="E23" t="s">
        <v>24</v>
      </c>
      <c r="F23" t="s">
        <v>9</v>
      </c>
      <c r="G23" t="s">
        <v>10</v>
      </c>
      <c r="H23" t="s">
        <v>0</v>
      </c>
    </row>
    <row r="24" spans="1:8" x14ac:dyDescent="0.25">
      <c r="A24">
        <v>2</v>
      </c>
      <c r="B24">
        <f>VLOOKUP($B$2,'Standard Deposition Curves'!$B$3:$DW$5,(A24/2+1),FALSE)</f>
        <v>0.25834389758697063</v>
      </c>
      <c r="C24">
        <f>AVERAGE(AVERAGE(B24:B25),B25,AVERAGE(B25:B26))</f>
        <v>0.12799011812791328</v>
      </c>
      <c r="D24">
        <f>AVERAGE(AVERAGE(B24:B25),B25,AVERAGE(B25:B26))</f>
        <v>0.12799011812791328</v>
      </c>
      <c r="E24">
        <f>AVERAGE(AVERAGE(B24:B25),B25,AVERAGE(B25:B26))</f>
        <v>0.12799011812791328</v>
      </c>
      <c r="F24">
        <f>AVERAGE(B24:B34)</f>
        <v>5.6641669335513241E-2</v>
      </c>
      <c r="G24">
        <f>AVERAGE(B24:B74)</f>
        <v>1.3836218247845429E-2</v>
      </c>
      <c r="H24">
        <v>2</v>
      </c>
    </row>
    <row r="25" spans="1:8" x14ac:dyDescent="0.25">
      <c r="A25">
        <v>4</v>
      </c>
      <c r="B25">
        <f>VLOOKUP($B$2,'Standard Deposition Curves'!$B$3:$DW$5,(A25/2+1),FALSE)</f>
        <v>0.11057251395034325</v>
      </c>
      <c r="C25">
        <f t="shared" ref="C25:C88" si="2">AVERAGE(AVERAGE(B25:B26),B26,AVERAGE(B26:B27))</f>
        <v>7.1187523146602261E-2</v>
      </c>
      <c r="D25">
        <f t="shared" ref="D25:D88" si="3">AVERAGE(AVERAGE(B25:B26),B26,AVERAGE(B26:B27))</f>
        <v>7.1187523146602261E-2</v>
      </c>
      <c r="E25">
        <f t="shared" ref="E25:E88" si="4">AVERAGE(AVERAGE(B25:B26),B26,AVERAGE(B26:B27))</f>
        <v>7.1187523146602261E-2</v>
      </c>
      <c r="F25">
        <f t="shared" ref="F25:F88" si="5">AVERAGE(B25:B35)</f>
        <v>3.3875145589075069E-2</v>
      </c>
      <c r="G25">
        <f t="shared" ref="G25:G88" si="6">AVERAGE(B25:B75)</f>
        <v>8.7806896787932763E-3</v>
      </c>
      <c r="H25">
        <v>4</v>
      </c>
    </row>
    <row r="26" spans="1:8" x14ac:dyDescent="0.25">
      <c r="A26">
        <v>6</v>
      </c>
      <c r="B26">
        <f>VLOOKUP($B$2,'Standard Deposition Curves'!$B$3:$DW$5,(A26/2+1),FALSE)</f>
        <v>6.7306755379136107E-2</v>
      </c>
      <c r="C26">
        <f t="shared" si="2"/>
        <v>4.8770222335334658E-2</v>
      </c>
      <c r="D26">
        <f t="shared" si="3"/>
        <v>4.8770222335334658E-2</v>
      </c>
      <c r="E26">
        <f t="shared" si="4"/>
        <v>4.8770222335334658E-2</v>
      </c>
      <c r="F26">
        <f t="shared" si="5"/>
        <v>2.4442530348536742E-2</v>
      </c>
      <c r="G26">
        <f t="shared" si="6"/>
        <v>6.6222884734818887E-3</v>
      </c>
      <c r="H26">
        <v>6</v>
      </c>
    </row>
    <row r="27" spans="1:8" x14ac:dyDescent="0.25">
      <c r="A27">
        <v>8</v>
      </c>
      <c r="B27">
        <f>VLOOKUP($B$2,'Standard Deposition Curves'!$B$3:$DW$5,(A27/2+1),FALSE)</f>
        <v>4.7325603412725931E-2</v>
      </c>
      <c r="C27">
        <f t="shared" si="2"/>
        <v>3.6696983341883177E-2</v>
      </c>
      <c r="D27">
        <f t="shared" si="3"/>
        <v>3.6696983341883177E-2</v>
      </c>
      <c r="E27">
        <f t="shared" si="4"/>
        <v>3.6696983341883177E-2</v>
      </c>
      <c r="F27">
        <f t="shared" si="5"/>
        <v>1.886311837257609E-2</v>
      </c>
      <c r="G27">
        <f t="shared" si="6"/>
        <v>5.3119032018855662E-3</v>
      </c>
      <c r="H27">
        <v>8</v>
      </c>
    </row>
    <row r="28" spans="1:8" x14ac:dyDescent="0.25">
      <c r="A28">
        <v>10</v>
      </c>
      <c r="B28">
        <f>VLOOKUP($B$2,'Standard Deposition Curves'!$B$3:$DW$5,(A28/2+1),FALSE)</f>
        <v>3.6012164981968159E-2</v>
      </c>
      <c r="C28">
        <f t="shared" si="2"/>
        <v>2.9182633913979027E-2</v>
      </c>
      <c r="D28">
        <f t="shared" si="3"/>
        <v>2.9182633913979027E-2</v>
      </c>
      <c r="E28">
        <f t="shared" si="4"/>
        <v>2.9182633913979027E-2</v>
      </c>
      <c r="F28">
        <f t="shared" si="5"/>
        <v>1.5034978946287192E-2</v>
      </c>
      <c r="G28">
        <f t="shared" si="6"/>
        <v>4.3929901348131123E-3</v>
      </c>
      <c r="H28">
        <v>10</v>
      </c>
    </row>
    <row r="29" spans="1:8" x14ac:dyDescent="0.25">
      <c r="A29">
        <v>12</v>
      </c>
      <c r="B29">
        <f>VLOOKUP($B$2,'Standard Deposition Curves'!$B$3:$DW$5,(A29/2+1),FALSE)</f>
        <v>2.8807636710700506E-2</v>
      </c>
      <c r="C29">
        <f t="shared" si="2"/>
        <v>2.3514847000327216E-2</v>
      </c>
      <c r="D29">
        <f t="shared" si="3"/>
        <v>2.3514847000327216E-2</v>
      </c>
      <c r="E29">
        <f t="shared" si="4"/>
        <v>2.3514847000327216E-2</v>
      </c>
      <c r="F29">
        <f t="shared" si="5"/>
        <v>1.2181500042650721E-2</v>
      </c>
      <c r="G29">
        <f t="shared" si="6"/>
        <v>3.6956101120585159E-3</v>
      </c>
      <c r="H29">
        <v>12</v>
      </c>
    </row>
    <row r="30" spans="1:8" x14ac:dyDescent="0.25">
      <c r="A30">
        <v>14</v>
      </c>
      <c r="B30">
        <f>VLOOKUP($B$2,'Standard Deposition Curves'!$B$3:$DW$5,(A30/2+1),FALSE)</f>
        <v>2.3853091659103983E-2</v>
      </c>
      <c r="C30">
        <f t="shared" si="2"/>
        <v>1.7478030226074262E-2</v>
      </c>
      <c r="D30">
        <f t="shared" si="3"/>
        <v>1.7478030226074262E-2</v>
      </c>
      <c r="E30">
        <f t="shared" si="4"/>
        <v>1.7478030226074262E-2</v>
      </c>
      <c r="F30">
        <f t="shared" si="5"/>
        <v>9.9379892376132133E-3</v>
      </c>
      <c r="G30">
        <f t="shared" si="6"/>
        <v>3.1392111972114944E-3</v>
      </c>
      <c r="H30">
        <v>14</v>
      </c>
    </row>
    <row r="31" spans="1:8" x14ac:dyDescent="0.25">
      <c r="A31">
        <v>16</v>
      </c>
      <c r="B31">
        <f>VLOOKUP($B$2,'Standard Deposition Curves'!$B$3:$DW$5,(A31/2+1),FALSE)</f>
        <v>1.6869078654846867E-2</v>
      </c>
      <c r="C31">
        <f t="shared" si="2"/>
        <v>1.3690850981436032E-2</v>
      </c>
      <c r="D31">
        <f t="shared" si="3"/>
        <v>1.3690850981436032E-2</v>
      </c>
      <c r="E31">
        <f t="shared" si="4"/>
        <v>1.3690850981436032E-2</v>
      </c>
      <c r="F31">
        <f t="shared" si="5"/>
        <v>8.1068940438783054E-3</v>
      </c>
      <c r="G31">
        <f t="shared" si="6"/>
        <v>2.6796900137583857E-3</v>
      </c>
      <c r="H31">
        <v>16</v>
      </c>
    </row>
    <row r="32" spans="1:8" x14ac:dyDescent="0.25">
      <c r="A32">
        <v>18</v>
      </c>
      <c r="B32">
        <f>VLOOKUP($B$2,'Standard Deposition Curves'!$B$3:$DW$5,(A32/2+1),FALSE)</f>
        <v>1.3538775077954117E-2</v>
      </c>
      <c r="C32">
        <f t="shared" si="2"/>
        <v>1.1221733520118122E-2</v>
      </c>
      <c r="D32">
        <f t="shared" si="3"/>
        <v>1.1221733520118122E-2</v>
      </c>
      <c r="E32">
        <f t="shared" si="4"/>
        <v>1.1221733520118122E-2</v>
      </c>
      <c r="F32">
        <f t="shared" si="5"/>
        <v>6.8783131651639203E-3</v>
      </c>
      <c r="G32">
        <f t="shared" si="6"/>
        <v>2.3568530854387454E-3</v>
      </c>
      <c r="H32">
        <v>18</v>
      </c>
    </row>
    <row r="33" spans="1:8" x14ac:dyDescent="0.25">
      <c r="A33">
        <v>20</v>
      </c>
      <c r="B33">
        <f>VLOOKUP($B$2,'Standard Deposition Curves'!$B$3:$DW$5,(A33/2+1),FALSE)</f>
        <v>1.1120926921952852E-2</v>
      </c>
      <c r="C33">
        <f t="shared" si="2"/>
        <v>9.3774561196460788E-3</v>
      </c>
      <c r="D33">
        <f t="shared" si="3"/>
        <v>9.3774561196460788E-3</v>
      </c>
      <c r="E33">
        <f t="shared" si="4"/>
        <v>9.3774561196460788E-3</v>
      </c>
      <c r="F33">
        <f t="shared" si="5"/>
        <v>5.9246336591562924E-3</v>
      </c>
      <c r="G33">
        <f t="shared" si="6"/>
        <v>2.0990712513989209E-3</v>
      </c>
      <c r="H33">
        <v>20</v>
      </c>
    </row>
    <row r="34" spans="1:8" x14ac:dyDescent="0.25">
      <c r="A34">
        <v>22</v>
      </c>
      <c r="B34">
        <f>VLOOKUP($B$2,'Standard Deposition Curves'!$B$3:$DW$5,(A34/2+1),FALSE)</f>
        <v>9.3079183549432173E-3</v>
      </c>
      <c r="C34">
        <f t="shared" si="2"/>
        <v>7.9617016939946654E-3</v>
      </c>
      <c r="D34">
        <f t="shared" si="3"/>
        <v>7.9617016939946654E-3</v>
      </c>
      <c r="E34">
        <f t="shared" si="4"/>
        <v>7.9617016939946654E-3</v>
      </c>
      <c r="F34">
        <f t="shared" si="5"/>
        <v>5.1666286013869658E-3</v>
      </c>
      <c r="G34">
        <f t="shared" si="6"/>
        <v>1.8884646614070115E-3</v>
      </c>
      <c r="H34">
        <v>22</v>
      </c>
    </row>
    <row r="35" spans="1:8" x14ac:dyDescent="0.25">
      <c r="A35">
        <v>24</v>
      </c>
      <c r="B35">
        <f>VLOOKUP($B$2,'Standard Deposition Curves'!$B$3:$DW$5,(A35/2+1),FALSE)</f>
        <v>7.9121363761507617E-3</v>
      </c>
      <c r="C35">
        <f t="shared" si="2"/>
        <v>6.8500575395677582E-3</v>
      </c>
      <c r="D35">
        <f t="shared" si="3"/>
        <v>6.8500575395677582E-3</v>
      </c>
      <c r="E35">
        <f t="shared" si="4"/>
        <v>6.8500575395677582E-3</v>
      </c>
      <c r="F35">
        <f t="shared" si="5"/>
        <v>4.5523947498520186E-3</v>
      </c>
      <c r="G35">
        <f t="shared" si="6"/>
        <v>1.7131844401330452E-3</v>
      </c>
      <c r="H35">
        <v>24</v>
      </c>
    </row>
    <row r="36" spans="1:8" x14ac:dyDescent="0.25">
      <c r="A36">
        <v>26</v>
      </c>
      <c r="B36">
        <f>VLOOKUP($B$2,'Standard Deposition Curves'!$B$3:$DW$5,(A36/2+1),FALSE)</f>
        <v>6.8137463044217264E-3</v>
      </c>
      <c r="C36">
        <f t="shared" si="2"/>
        <v>5.9604517670408834E-3</v>
      </c>
      <c r="D36">
        <f t="shared" si="3"/>
        <v>5.9604517670408834E-3</v>
      </c>
      <c r="E36">
        <f t="shared" si="4"/>
        <v>5.9604517670408834E-3</v>
      </c>
      <c r="F36">
        <f t="shared" si="5"/>
        <v>4.0465763001713501E-3</v>
      </c>
      <c r="G36">
        <f t="shared" si="6"/>
        <v>1.5650597447843244E-3</v>
      </c>
      <c r="H36">
        <v>26</v>
      </c>
    </row>
    <row r="37" spans="1:8" x14ac:dyDescent="0.25">
      <c r="A37">
        <v>28</v>
      </c>
      <c r="B37">
        <f>VLOOKUP($B$2,'Standard Deposition Curves'!$B$3:$DW$5,(A37/2+1),FALSE)</f>
        <v>5.9332236435688792E-3</v>
      </c>
      <c r="C37">
        <f t="shared" si="2"/>
        <v>5.2368999299546764E-3</v>
      </c>
      <c r="D37">
        <f t="shared" si="3"/>
        <v>5.2368999299546764E-3</v>
      </c>
      <c r="E37">
        <f t="shared" si="4"/>
        <v>5.2368999299546764E-3</v>
      </c>
      <c r="F37">
        <f t="shared" si="5"/>
        <v>3.6243043920069148E-3</v>
      </c>
      <c r="G37">
        <f t="shared" si="6"/>
        <v>1.4382688278242581E-3</v>
      </c>
      <c r="H37">
        <v>28</v>
      </c>
    </row>
    <row r="38" spans="1:8" x14ac:dyDescent="0.25">
      <c r="A38">
        <v>30</v>
      </c>
      <c r="B38">
        <f>VLOOKUP($B$2,'Standard Deposition Curves'!$B$3:$DW$5,(A38/2+1),FALSE)</f>
        <v>5.2160697235480533E-3</v>
      </c>
      <c r="C38">
        <f t="shared" si="2"/>
        <v>4.6401126244506397E-3</v>
      </c>
      <c r="D38">
        <f t="shared" si="3"/>
        <v>4.6401126244506397E-3</v>
      </c>
      <c r="E38">
        <f t="shared" si="4"/>
        <v>4.6401126244506397E-3</v>
      </c>
      <c r="F38">
        <f t="shared" si="5"/>
        <v>3.2676103999145032E-3</v>
      </c>
      <c r="G38">
        <f t="shared" si="6"/>
        <v>1.3285486861397387E-3</v>
      </c>
      <c r="H38">
        <v>30</v>
      </c>
    </row>
    <row r="39" spans="1:8" x14ac:dyDescent="0.25">
      <c r="A39">
        <v>32</v>
      </c>
      <c r="B39">
        <f>VLOOKUP($B$2,'Standard Deposition Curves'!$B$3:$DW$5,(A39/2+1),FALSE)</f>
        <v>4.6238970419669638E-3</v>
      </c>
      <c r="C39">
        <f t="shared" si="2"/>
        <v>4.141835498523109E-3</v>
      </c>
      <c r="D39">
        <f t="shared" si="3"/>
        <v>4.141835498523109E-3</v>
      </c>
      <c r="E39">
        <f t="shared" si="4"/>
        <v>4.141835498523109E-3</v>
      </c>
      <c r="F39">
        <f t="shared" si="5"/>
        <v>2.9632114449353129E-3</v>
      </c>
      <c r="G39">
        <f t="shared" si="6"/>
        <v>1.2327043995493264E-3</v>
      </c>
      <c r="H39">
        <v>32</v>
      </c>
    </row>
    <row r="40" spans="1:8" x14ac:dyDescent="0.25">
      <c r="A40">
        <v>34</v>
      </c>
      <c r="B40">
        <f>VLOOKUP($B$2,'Standard Deposition Curves'!$B$3:$DW$5,(A40/2+1),FALSE)</f>
        <v>4.1290178552879286E-3</v>
      </c>
      <c r="C40">
        <f t="shared" si="2"/>
        <v>3.7213141593927476E-3</v>
      </c>
      <c r="D40">
        <f t="shared" si="3"/>
        <v>3.7213141593927476E-3</v>
      </c>
      <c r="E40">
        <f t="shared" si="4"/>
        <v>3.7213141593927476E-3</v>
      </c>
      <c r="F40">
        <f t="shared" si="5"/>
        <v>2.7010933816574612E-3</v>
      </c>
      <c r="G40">
        <f t="shared" si="6"/>
        <v>1.1482932629714698E-3</v>
      </c>
      <c r="H40">
        <v>34</v>
      </c>
    </row>
    <row r="41" spans="1:8" x14ac:dyDescent="0.25">
      <c r="A41">
        <v>36</v>
      </c>
      <c r="B41">
        <f>VLOOKUP($B$2,'Standard Deposition Curves'!$B$3:$DW$5,(A41/2+1),FALSE)</f>
        <v>3.7110445280199795E-3</v>
      </c>
      <c r="C41">
        <f t="shared" si="2"/>
        <v>3.3630168326407917E-3</v>
      </c>
      <c r="D41">
        <f t="shared" si="3"/>
        <v>3.3630168326407917E-3</v>
      </c>
      <c r="E41">
        <f t="shared" si="4"/>
        <v>3.3630168326407917E-3</v>
      </c>
      <c r="F41">
        <f t="shared" si="5"/>
        <v>2.4735759081615911E-3</v>
      </c>
      <c r="G41">
        <f t="shared" si="6"/>
        <v>1.0734150214400159E-3</v>
      </c>
      <c r="H41">
        <v>36</v>
      </c>
    </row>
    <row r="42" spans="1:8" x14ac:dyDescent="0.25">
      <c r="A42">
        <v>38</v>
      </c>
      <c r="B42">
        <f>VLOOKUP($B$2,'Standard Deposition Curves'!$B$3:$DW$5,(A42/2+1),FALSE)</f>
        <v>3.3546889889886399E-3</v>
      </c>
      <c r="C42">
        <f t="shared" si="2"/>
        <v>3.0551270538266236E-3</v>
      </c>
      <c r="D42">
        <f t="shared" si="3"/>
        <v>3.0551270538266236E-3</v>
      </c>
      <c r="E42">
        <f t="shared" si="4"/>
        <v>3.0551270538266236E-3</v>
      </c>
      <c r="F42">
        <f t="shared" si="5"/>
        <v>2.2746792019577799E-3</v>
      </c>
      <c r="G42">
        <f t="shared" si="6"/>
        <v>1.0065687620491293E-3</v>
      </c>
      <c r="H42">
        <v>38</v>
      </c>
    </row>
    <row r="43" spans="1:8" x14ac:dyDescent="0.25">
      <c r="A43">
        <v>40</v>
      </c>
      <c r="B43">
        <f>VLOOKUP($B$2,'Standard Deposition Curves'!$B$3:$DW$5,(A43/2+1),FALSE)</f>
        <v>3.048300511870211E-3</v>
      </c>
      <c r="C43">
        <f t="shared" si="2"/>
        <v>2.7885219409816749E-3</v>
      </c>
      <c r="D43">
        <f t="shared" si="3"/>
        <v>2.7885219409816749E-3</v>
      </c>
      <c r="E43">
        <f t="shared" si="4"/>
        <v>2.7885219409816749E-3</v>
      </c>
      <c r="F43">
        <f t="shared" si="5"/>
        <v>2.0996847708246703E-3</v>
      </c>
      <c r="G43">
        <f t="shared" si="6"/>
        <v>9.4655295120590346E-4</v>
      </c>
      <c r="H43">
        <v>40</v>
      </c>
    </row>
    <row r="44" spans="1:8" x14ac:dyDescent="0.25">
      <c r="A44">
        <v>42</v>
      </c>
      <c r="B44">
        <f>VLOOKUP($B$2,'Standard Deposition Curves'!$B$3:$DW$5,(A44/2+1),FALSE)</f>
        <v>2.7828712864902579E-3</v>
      </c>
      <c r="C44">
        <f t="shared" si="2"/>
        <v>2.5560647780648155E-3</v>
      </c>
      <c r="D44">
        <f t="shared" si="3"/>
        <v>2.5560647780648155E-3</v>
      </c>
      <c r="E44">
        <f t="shared" si="4"/>
        <v>2.5560647780648155E-3</v>
      </c>
      <c r="F44">
        <f t="shared" si="5"/>
        <v>1.9448246719881484E-3</v>
      </c>
      <c r="G44">
        <f t="shared" si="6"/>
        <v>8.9239414049504704E-4</v>
      </c>
      <c r="H44">
        <v>42</v>
      </c>
    </row>
    <row r="45" spans="1:8" x14ac:dyDescent="0.25">
      <c r="A45">
        <v>44</v>
      </c>
      <c r="B45">
        <f>VLOOKUP($B$2,'Standard Deposition Curves'!$B$3:$DW$5,(A45/2+1),FALSE)</f>
        <v>2.5513459880588058E-3</v>
      </c>
      <c r="C45">
        <f t="shared" si="2"/>
        <v>2.3521058368875642E-3</v>
      </c>
      <c r="D45">
        <f t="shared" si="3"/>
        <v>2.3521058368875642E-3</v>
      </c>
      <c r="E45">
        <f t="shared" si="4"/>
        <v>2.3521058368875642E-3</v>
      </c>
      <c r="F45">
        <f t="shared" si="5"/>
        <v>1.8070575382634175E-3</v>
      </c>
      <c r="G45">
        <f t="shared" si="6"/>
        <v>8.4329516901123576E-4</v>
      </c>
      <c r="H45">
        <v>44</v>
      </c>
    </row>
    <row r="46" spans="1:8" x14ac:dyDescent="0.25">
      <c r="A46">
        <v>46</v>
      </c>
      <c r="B46">
        <f>VLOOKUP($B$2,'Standard Deposition Curves'!$B$3:$DW$5,(A46/2+1),FALSE)</f>
        <v>2.3481334296634117E-3</v>
      </c>
      <c r="C46">
        <f t="shared" si="2"/>
        <v>2.1721240697779149E-3</v>
      </c>
      <c r="D46">
        <f t="shared" si="3"/>
        <v>2.1721240697779149E-3</v>
      </c>
      <c r="E46">
        <f t="shared" si="4"/>
        <v>2.1721240697779149E-3</v>
      </c>
      <c r="F46">
        <f t="shared" si="5"/>
        <v>1.6839045131036574E-3</v>
      </c>
      <c r="G46">
        <f t="shared" si="6"/>
        <v>7.9859690161484056E-4</v>
      </c>
      <c r="H46">
        <v>46</v>
      </c>
    </row>
    <row r="47" spans="1:8" x14ac:dyDescent="0.25">
      <c r="A47">
        <v>48</v>
      </c>
      <c r="B47">
        <f>VLOOKUP($B$2,'Standard Deposition Curves'!$B$3:$DW$5,(A47/2+1),FALSE)</f>
        <v>2.1687553146129321E-3</v>
      </c>
      <c r="C47">
        <f t="shared" si="2"/>
        <v>2.0124659092665507E-3</v>
      </c>
      <c r="D47">
        <f t="shared" si="3"/>
        <v>2.0124659092665507E-3</v>
      </c>
      <c r="E47">
        <f t="shared" si="4"/>
        <v>2.0124659092665507E-3</v>
      </c>
      <c r="F47">
        <f t="shared" si="5"/>
        <v>1.5733272929311232E-3</v>
      </c>
      <c r="G47">
        <f t="shared" si="6"/>
        <v>7.5774954087269326E-4</v>
      </c>
      <c r="H47">
        <v>48</v>
      </c>
    </row>
    <row r="48" spans="1:8" x14ac:dyDescent="0.25">
      <c r="A48">
        <v>50</v>
      </c>
      <c r="B48">
        <f>VLOOKUP($B$2,'Standard Deposition Curves'!$B$3:$DW$5,(A48/2+1),FALSE)</f>
        <v>2.0095897305523504E-3</v>
      </c>
      <c r="C48">
        <f t="shared" si="2"/>
        <v>1.8701521585951361E-3</v>
      </c>
      <c r="D48">
        <f t="shared" si="3"/>
        <v>1.8701521585951361E-3</v>
      </c>
      <c r="E48">
        <f t="shared" si="4"/>
        <v>1.8701521585951361E-3</v>
      </c>
      <c r="F48">
        <f t="shared" si="5"/>
        <v>1.4736362563197171E-3</v>
      </c>
      <c r="G48">
        <f t="shared" si="6"/>
        <v>7.2029082461139181E-4</v>
      </c>
      <c r="H48">
        <v>50</v>
      </c>
    </row>
    <row r="49" spans="1:8" x14ac:dyDescent="0.25">
      <c r="A49">
        <v>52</v>
      </c>
      <c r="B49">
        <f>VLOOKUP($B$2,'Standard Deposition Curves'!$B$3:$DW$5,(A49/2+1),FALSE)</f>
        <v>1.8676812187769689E-3</v>
      </c>
      <c r="C49">
        <f t="shared" si="2"/>
        <v>1.742733374875448E-3</v>
      </c>
      <c r="D49">
        <f t="shared" si="3"/>
        <v>1.742733374875448E-3</v>
      </c>
      <c r="E49">
        <f t="shared" si="4"/>
        <v>1.742733374875448E-3</v>
      </c>
      <c r="F49">
        <f t="shared" si="5"/>
        <v>1.3834204146850051E-3</v>
      </c>
      <c r="G49">
        <f t="shared" si="6"/>
        <v>6.8582925154477253E-4</v>
      </c>
      <c r="H49">
        <v>52</v>
      </c>
    </row>
    <row r="50" spans="1:8" x14ac:dyDescent="0.25">
      <c r="A50">
        <v>54</v>
      </c>
      <c r="B50">
        <f>VLOOKUP($B$2,'Standard Deposition Curves'!$B$3:$DW$5,(A50/2+1),FALSE)</f>
        <v>1.7405983459105909E-3</v>
      </c>
      <c r="C50">
        <f t="shared" si="2"/>
        <v>1.6281802821703443E-3</v>
      </c>
      <c r="D50">
        <f t="shared" si="3"/>
        <v>1.6281802821703443E-3</v>
      </c>
      <c r="E50">
        <f t="shared" si="4"/>
        <v>1.6281802821703443E-3</v>
      </c>
      <c r="F50">
        <f t="shared" si="5"/>
        <v>1.3014934067311747E-3</v>
      </c>
      <c r="G50">
        <f t="shared" si="6"/>
        <v>6.5403102970833075E-4</v>
      </c>
      <c r="H50">
        <v>54</v>
      </c>
    </row>
    <row r="51" spans="1:8" x14ac:dyDescent="0.25">
      <c r="A51">
        <v>56</v>
      </c>
      <c r="B51">
        <f>VLOOKUP($B$2,'Standard Deposition Curves'!$B$3:$DW$5,(A51/2+1),FALSE)</f>
        <v>1.6263256468333548E-3</v>
      </c>
      <c r="C51">
        <f t="shared" si="2"/>
        <v>1.5247998220783345E-3</v>
      </c>
      <c r="D51">
        <f t="shared" si="3"/>
        <v>1.5247998220783345E-3</v>
      </c>
      <c r="E51">
        <f t="shared" si="4"/>
        <v>1.5247998220783345E-3</v>
      </c>
      <c r="F51">
        <f t="shared" si="5"/>
        <v>1.2268514366285206E-3</v>
      </c>
      <c r="G51">
        <f t="shared" si="6"/>
        <v>6.2460981639761188E-4</v>
      </c>
      <c r="H51">
        <v>56</v>
      </c>
    </row>
    <row r="52" spans="1:8" x14ac:dyDescent="0.25">
      <c r="A52">
        <v>58</v>
      </c>
      <c r="B52">
        <f>VLOOKUP($B$2,'Standard Deposition Curves'!$B$3:$DW$5,(A52/2+1),FALSE)</f>
        <v>1.5231807597780556E-3</v>
      </c>
      <c r="C52">
        <f t="shared" si="2"/>
        <v>1.4311701950907082E-3</v>
      </c>
      <c r="D52">
        <f t="shared" si="3"/>
        <v>1.4311701950907082E-3</v>
      </c>
      <c r="E52">
        <f t="shared" si="4"/>
        <v>1.4311701950907082E-3</v>
      </c>
      <c r="F52">
        <f t="shared" si="5"/>
        <v>1.1586402060867261E-3</v>
      </c>
      <c r="G52">
        <f t="shared" si="6"/>
        <v>5.9731857576894327E-4</v>
      </c>
      <c r="H52">
        <v>58</v>
      </c>
    </row>
    <row r="53" spans="1:8" x14ac:dyDescent="0.25">
      <c r="A53">
        <v>60</v>
      </c>
      <c r="B53">
        <f>VLOOKUP($B$2,'Standard Deposition Curves'!$B$3:$DW$5,(A53/2+1),FALSE)</f>
        <v>1.42975024652443E-3</v>
      </c>
      <c r="C53">
        <f t="shared" si="2"/>
        <v>1.3460901267860904E-3</v>
      </c>
      <c r="D53">
        <f t="shared" si="3"/>
        <v>1.3460901267860904E-3</v>
      </c>
      <c r="E53">
        <f t="shared" si="4"/>
        <v>1.3460901267860904E-3</v>
      </c>
      <c r="F53">
        <f t="shared" si="5"/>
        <v>1.0961286909502343E-3</v>
      </c>
      <c r="G53">
        <f t="shared" si="6"/>
        <v>5.7194306023264981E-4</v>
      </c>
      <c r="H53">
        <v>60</v>
      </c>
    </row>
    <row r="54" spans="1:8" x14ac:dyDescent="0.25">
      <c r="A54">
        <v>62</v>
      </c>
      <c r="B54">
        <f>VLOOKUP($B$2,'Standard Deposition Curves'!$B$3:$DW$5,(A54/2+1),FALSE)</f>
        <v>1.3448394246684734E-3</v>
      </c>
      <c r="C54">
        <f t="shared" si="2"/>
        <v>1.268538899673799E-3</v>
      </c>
      <c r="D54">
        <f t="shared" si="3"/>
        <v>1.268538899673799E-3</v>
      </c>
      <c r="E54">
        <f t="shared" si="4"/>
        <v>1.268538899673799E-3</v>
      </c>
      <c r="F54">
        <f t="shared" si="5"/>
        <v>1.0386881777660895E-3</v>
      </c>
      <c r="G54">
        <f t="shared" si="6"/>
        <v>5.4829654934940785E-4</v>
      </c>
      <c r="H54">
        <v>62</v>
      </c>
    </row>
    <row r="55" spans="1:8" x14ac:dyDescent="0.25">
      <c r="A55">
        <v>64</v>
      </c>
      <c r="B55">
        <f>VLOOKUP($B$2,'Standard Deposition Curves'!$B$3:$DW$5,(A55/2+1),FALSE)</f>
        <v>1.2674328155182191E-3</v>
      </c>
      <c r="C55">
        <f t="shared" si="2"/>
        <v>1.1976446114149223E-3</v>
      </c>
      <c r="D55">
        <f t="shared" si="3"/>
        <v>1.1976446114149223E-3</v>
      </c>
      <c r="E55">
        <f t="shared" si="4"/>
        <v>1.1976446114149223E-3</v>
      </c>
      <c r="F55">
        <f t="shared" si="5"/>
        <v>9.857753794498352E-4</v>
      </c>
      <c r="G55">
        <f t="shared" si="6"/>
        <v>5.262155715601729E-4</v>
      </c>
      <c r="H55">
        <v>64</v>
      </c>
    </row>
    <row r="56" spans="1:8" x14ac:dyDescent="0.25">
      <c r="A56">
        <v>66</v>
      </c>
      <c r="B56">
        <f>VLOOKUP($B$2,'Standard Deposition Curves'!$B$3:$DW$5,(A56/2+1),FALSE)</f>
        <v>1.1966627113014449E-3</v>
      </c>
      <c r="C56">
        <f t="shared" si="2"/>
        <v>1.1326587757085089E-3</v>
      </c>
      <c r="D56">
        <f t="shared" si="3"/>
        <v>1.1326587757085089E-3</v>
      </c>
      <c r="E56">
        <f t="shared" si="4"/>
        <v>1.1326587757085089E-3</v>
      </c>
      <c r="F56">
        <f t="shared" si="5"/>
        <v>9.369187411131419E-4</v>
      </c>
      <c r="G56">
        <f t="shared" si="6"/>
        <v>5.0555640066988518E-4</v>
      </c>
      <c r="H56">
        <v>66</v>
      </c>
    </row>
    <row r="57" spans="1:8" x14ac:dyDescent="0.25">
      <c r="A57">
        <v>68</v>
      </c>
      <c r="B57">
        <f>VLOOKUP($B$2,'Standard Deposition Curves'!$B$3:$DW$5,(A57/2+1),FALSE)</f>
        <v>1.1317840077655352E-3</v>
      </c>
      <c r="C57">
        <f t="shared" si="2"/>
        <v>1.0729358546476533E-3</v>
      </c>
      <c r="D57">
        <f t="shared" si="3"/>
        <v>1.0729358546476533E-3</v>
      </c>
      <c r="E57">
        <f t="shared" si="4"/>
        <v>1.0729358546476533E-3</v>
      </c>
      <c r="F57">
        <f t="shared" si="5"/>
        <v>8.9170726058175229E-4</v>
      </c>
      <c r="G57">
        <f t="shared" si="6"/>
        <v>4.861921679460042E-4</v>
      </c>
      <c r="H57">
        <v>68</v>
      </c>
    </row>
    <row r="58" spans="1:8" x14ac:dyDescent="0.25">
      <c r="A58">
        <v>70</v>
      </c>
      <c r="B58">
        <f>VLOOKUP($B$2,'Standard Deposition Curves'!$B$3:$DW$5,(A58/2+1),FALSE)</f>
        <v>1.072153911887467E-3</v>
      </c>
      <c r="C58">
        <f t="shared" si="2"/>
        <v>1.0179166555757283E-3</v>
      </c>
      <c r="D58">
        <f t="shared" si="3"/>
        <v>1.0179166555757283E-3</v>
      </c>
      <c r="E58">
        <f t="shared" si="4"/>
        <v>1.0179166555757283E-3</v>
      </c>
      <c r="F58">
        <f t="shared" si="5"/>
        <v>8.4978130582621285E-4</v>
      </c>
      <c r="G58">
        <f t="shared" si="6"/>
        <v>4.6801046703846583E-4</v>
      </c>
      <c r="H58">
        <v>70</v>
      </c>
    </row>
    <row r="59" spans="1:8" x14ac:dyDescent="0.25">
      <c r="A59">
        <v>72</v>
      </c>
      <c r="B59">
        <f>VLOOKUP($B$2,'Standard Deposition Curves'!$B$3:$DW$5,(A59/2+1),FALSE)</f>
        <v>1.0172154725705165E-3</v>
      </c>
      <c r="C59">
        <f t="shared" si="2"/>
        <v>9.6711477874854258E-4</v>
      </c>
      <c r="D59">
        <f t="shared" si="3"/>
        <v>9.6711477874854258E-4</v>
      </c>
      <c r="E59">
        <f t="shared" si="4"/>
        <v>9.6711477874854258E-4</v>
      </c>
      <c r="F59">
        <f t="shared" si="5"/>
        <v>8.1082502914296239E-4</v>
      </c>
      <c r="G59">
        <f t="shared" si="6"/>
        <v>4.5091135618286458E-4</v>
      </c>
      <c r="H59">
        <v>72</v>
      </c>
    </row>
    <row r="60" spans="1:8" x14ac:dyDescent="0.25">
      <c r="A60">
        <v>74</v>
      </c>
      <c r="B60">
        <f>VLOOKUP($B$2,'Standard Deposition Curves'!$B$3:$DW$5,(A60/2+1),FALSE)</f>
        <v>9.6648413128483574E-4</v>
      </c>
      <c r="C60">
        <f t="shared" si="2"/>
        <v>9.2010549021400562E-4</v>
      </c>
      <c r="D60">
        <f t="shared" si="3"/>
        <v>9.2010549021400562E-4</v>
      </c>
      <c r="E60">
        <f t="shared" si="4"/>
        <v>9.2010549021400562E-4</v>
      </c>
      <c r="F60">
        <f t="shared" si="5"/>
        <v>7.7456006643640833E-4</v>
      </c>
      <c r="G60">
        <f t="shared" si="6"/>
        <v>4.3480568277383684E-4</v>
      </c>
      <c r="H60">
        <v>74</v>
      </c>
    </row>
    <row r="61" spans="1:8" x14ac:dyDescent="0.25">
      <c r="A61">
        <v>76</v>
      </c>
      <c r="B61">
        <f>VLOOKUP($B$2,'Standard Deposition Curves'!$B$3:$DW$5,(A61/2+1),FALSE)</f>
        <v>9.1953667478139633E-4</v>
      </c>
      <c r="C61">
        <f t="shared" si="2"/>
        <v>8.7651653525874947E-4</v>
      </c>
      <c r="D61">
        <f t="shared" si="3"/>
        <v>8.7651653525874947E-4</v>
      </c>
      <c r="E61">
        <f t="shared" si="4"/>
        <v>8.7651653525874947E-4</v>
      </c>
      <c r="F61">
        <f t="shared" si="5"/>
        <v>7.4074027712776522E-4</v>
      </c>
      <c r="G61">
        <f t="shared" si="6"/>
        <v>4.1961367113733228E-4</v>
      </c>
      <c r="H61">
        <v>76</v>
      </c>
    </row>
    <row r="62" spans="1:8" x14ac:dyDescent="0.25">
      <c r="A62">
        <v>78</v>
      </c>
      <c r="B62">
        <f>VLOOKUP($B$2,'Standard Deposition Curves'!$B$3:$DW$5,(A62/2+1),FALSE)</f>
        <v>8.7600211087361256E-4</v>
      </c>
      <c r="C62">
        <f t="shared" si="2"/>
        <v>8.360205142465075E-4</v>
      </c>
      <c r="D62">
        <f t="shared" si="3"/>
        <v>8.360205142465075E-4</v>
      </c>
      <c r="E62">
        <f t="shared" si="4"/>
        <v>8.360205142465075E-4</v>
      </c>
      <c r="F62">
        <f t="shared" si="5"/>
        <v>7.0914733160290044E-4</v>
      </c>
      <c r="G62">
        <f t="shared" si="6"/>
        <v>4.0526372644176552E-4</v>
      </c>
      <c r="H62">
        <v>78</v>
      </c>
    </row>
    <row r="63" spans="1:8" x14ac:dyDescent="0.25">
      <c r="A63">
        <v>80</v>
      </c>
      <c r="B63">
        <f>VLOOKUP($B$2,'Standard Deposition Curves'!$B$3:$DW$5,(A63/2+1),FALSE)</f>
        <v>8.3555409327664993E-4</v>
      </c>
      <c r="C63">
        <f t="shared" si="2"/>
        <v>7.9832852374360898E-4</v>
      </c>
      <c r="D63">
        <f t="shared" si="3"/>
        <v>7.9832852374360898E-4</v>
      </c>
      <c r="E63">
        <f t="shared" si="4"/>
        <v>7.9832852374360898E-4</v>
      </c>
      <c r="F63">
        <f t="shared" si="5"/>
        <v>6.7958699271463601E-4</v>
      </c>
      <c r="G63">
        <f t="shared" si="6"/>
        <v>3.9169141707687152E-4</v>
      </c>
      <c r="H63">
        <v>80</v>
      </c>
    </row>
    <row r="64" spans="1:8" x14ac:dyDescent="0.25">
      <c r="A64">
        <v>82</v>
      </c>
      <c r="B64">
        <f>VLOOKUP($B$2,'Standard Deposition Curves'!$B$3:$DW$5,(A64/2+1),FALSE)</f>
        <v>7.9790460149883186E-4</v>
      </c>
      <c r="C64">
        <f t="shared" si="2"/>
        <v>7.6318482801202231E-4</v>
      </c>
      <c r="D64">
        <f t="shared" si="3"/>
        <v>7.6318482801202231E-4</v>
      </c>
      <c r="E64">
        <f t="shared" si="4"/>
        <v>7.6318482801202231E-4</v>
      </c>
      <c r="F64">
        <f t="shared" si="5"/>
        <v>6.5188596859261675E-4</v>
      </c>
      <c r="G64">
        <f t="shared" si="6"/>
        <v>3.7883860515952047E-4</v>
      </c>
      <c r="H64">
        <v>82</v>
      </c>
    </row>
    <row r="65" spans="1:8" x14ac:dyDescent="0.25">
      <c r="A65">
        <v>84</v>
      </c>
      <c r="B65">
        <f>VLOOKUP($B$2,'Standard Deposition Curves'!$B$3:$DW$5,(A65/2+1),FALSE)</f>
        <v>7.6279864318967662E-4</v>
      </c>
      <c r="C65">
        <f t="shared" si="2"/>
        <v>7.3036237398403615E-4</v>
      </c>
      <c r="D65">
        <f t="shared" si="3"/>
        <v>7.3036237398403615E-4</v>
      </c>
      <c r="E65">
        <f t="shared" si="4"/>
        <v>7.3036237398403615E-4</v>
      </c>
      <c r="F65">
        <f t="shared" si="5"/>
        <v>6.2588923803009772E-4</v>
      </c>
      <c r="G65">
        <f t="shared" si="6"/>
        <v>3.6665270058775819E-4</v>
      </c>
      <c r="H65">
        <v>84</v>
      </c>
    </row>
    <row r="66" spans="1:8" x14ac:dyDescent="0.25">
      <c r="A66">
        <v>86</v>
      </c>
      <c r="B66">
        <f>VLOOKUP($B$2,'Standard Deposition Curves'!$B$3:$DW$5,(A66/2+1),FALSE)</f>
        <v>7.3000979381459554E-4</v>
      </c>
      <c r="C66">
        <f t="shared" si="2"/>
        <v>6.9965900018230506E-4</v>
      </c>
      <c r="D66">
        <f t="shared" si="3"/>
        <v>6.9965900018230506E-4</v>
      </c>
      <c r="E66">
        <f t="shared" si="4"/>
        <v>6.9965900018230506E-4</v>
      </c>
      <c r="F66">
        <f t="shared" si="5"/>
        <v>6.0145776860035611E-4</v>
      </c>
      <c r="G66">
        <f t="shared" si="6"/>
        <v>3.5508601862249792E-4</v>
      </c>
      <c r="H66">
        <v>86</v>
      </c>
    </row>
    <row r="67" spans="1:8" x14ac:dyDescent="0.25">
      <c r="A67">
        <v>88</v>
      </c>
      <c r="B67">
        <f>VLOOKUP($B$2,'Standard Deposition Curves'!$B$3:$DW$5,(A67/2+1),FALSE)</f>
        <v>6.993364254561581E-4</v>
      </c>
      <c r="C67">
        <f t="shared" si="2"/>
        <v>6.7089421927437991E-4</v>
      </c>
      <c r="D67">
        <f t="shared" si="3"/>
        <v>6.7089421927437991E-4</v>
      </c>
      <c r="E67">
        <f t="shared" si="4"/>
        <v>6.7089421927437991E-4</v>
      </c>
      <c r="F67">
        <f t="shared" si="5"/>
        <v>5.7846656259207452E-4</v>
      </c>
      <c r="G67">
        <f t="shared" si="6"/>
        <v>3.4409522460398899E-4</v>
      </c>
      <c r="H67">
        <v>88</v>
      </c>
    </row>
    <row r="68" spans="1:8" x14ac:dyDescent="0.25">
      <c r="A68">
        <v>90</v>
      </c>
      <c r="B68">
        <f>VLOOKUP($B$2,'Standard Deposition Curves'!$B$3:$DW$5,(A68/2+1),FALSE)</f>
        <v>6.7059850545460277E-4</v>
      </c>
      <c r="C68">
        <f t="shared" si="2"/>
        <v>6.4390647695664396E-4</v>
      </c>
      <c r="D68">
        <f t="shared" si="3"/>
        <v>6.4390647695664396E-4</v>
      </c>
      <c r="E68">
        <f t="shared" si="4"/>
        <v>6.4390647695664396E-4</v>
      </c>
      <c r="F68">
        <f t="shared" si="5"/>
        <v>5.568029777352026E-4</v>
      </c>
      <c r="G68">
        <f t="shared" si="6"/>
        <v>3.3364085231398942E-4</v>
      </c>
      <c r="H68">
        <v>90</v>
      </c>
    </row>
    <row r="69" spans="1:8" x14ac:dyDescent="0.25">
      <c r="A69">
        <v>92</v>
      </c>
      <c r="B69">
        <f>VLOOKUP($B$2,'Standard Deposition Curves'!$B$3:$DW$5,(A69/2+1),FALSE)</f>
        <v>6.4363486837170974E-4</v>
      </c>
      <c r="C69">
        <f t="shared" si="2"/>
        <v>6.1855080807585985E-4</v>
      </c>
      <c r="D69">
        <f t="shared" si="3"/>
        <v>6.1855080807585985E-4</v>
      </c>
      <c r="E69">
        <f t="shared" si="4"/>
        <v>6.1855080807585985E-4</v>
      </c>
      <c r="F69">
        <f t="shared" si="5"/>
        <v>5.3636527919239871E-4</v>
      </c>
      <c r="G69">
        <f t="shared" si="6"/>
        <v>3.2368688483163781E-4</v>
      </c>
      <c r="H69">
        <v>92</v>
      </c>
    </row>
    <row r="70" spans="1:8" x14ac:dyDescent="0.25">
      <c r="A70">
        <v>94</v>
      </c>
      <c r="B70">
        <f>VLOOKUP($B$2,'Standard Deposition Curves'!$B$3:$DW$5,(A70/2+1),FALSE)</f>
        <v>6.1830088279842227E-4</v>
      </c>
      <c r="C70">
        <f t="shared" si="2"/>
        <v>5.9469682539422435E-4</v>
      </c>
      <c r="D70">
        <f t="shared" si="3"/>
        <v>5.9469682539422435E-4</v>
      </c>
      <c r="E70">
        <f t="shared" si="4"/>
        <v>5.9469682539422435E-4</v>
      </c>
      <c r="F70">
        <f t="shared" si="5"/>
        <v>5.1706138693155329E-4</v>
      </c>
      <c r="G70">
        <f t="shared" si="6"/>
        <v>3.1420038862177408E-4</v>
      </c>
      <c r="H70">
        <v>94</v>
      </c>
    </row>
    <row r="71" spans="1:8" x14ac:dyDescent="0.25">
      <c r="A71">
        <v>96</v>
      </c>
      <c r="B71">
        <f>VLOOKUP($B$2,'Standard Deposition Curves'!$B$3:$DW$5,(A71/2+1),FALSE)</f>
        <v>5.944664488897602E-4</v>
      </c>
      <c r="C71">
        <f t="shared" si="2"/>
        <v>5.7222698800399937E-4</v>
      </c>
      <c r="D71">
        <f t="shared" si="3"/>
        <v>5.7222698800399937E-4</v>
      </c>
      <c r="E71">
        <f t="shared" si="4"/>
        <v>5.7222698800399937E-4</v>
      </c>
      <c r="F71">
        <f t="shared" si="5"/>
        <v>4.9880778876765165E-4</v>
      </c>
      <c r="G71">
        <f t="shared" si="6"/>
        <v>3.0515119313170288E-4</v>
      </c>
      <c r="H71">
        <v>96</v>
      </c>
    </row>
    <row r="72" spans="1:8" x14ac:dyDescent="0.25">
      <c r="A72">
        <v>98</v>
      </c>
      <c r="B72">
        <f>VLOOKUP($B$2,'Standard Deposition Curves'!$B$3:$DW$5,(A72/2+1),FALSE)</f>
        <v>5.7201427400788293E-4</v>
      </c>
      <c r="C72">
        <f t="shared" si="2"/>
        <v>5.5103510572552313E-4</v>
      </c>
      <c r="D72">
        <f t="shared" si="3"/>
        <v>5.5103510572552313E-4</v>
      </c>
      <c r="E72">
        <f t="shared" si="4"/>
        <v>5.5103510572552313E-4</v>
      </c>
      <c r="F72">
        <f t="shared" si="5"/>
        <v>4.8152859437269587E-4</v>
      </c>
      <c r="G72">
        <f t="shared" si="6"/>
        <v>2.9651160942815465E-4</v>
      </c>
      <c r="H72">
        <v>98</v>
      </c>
    </row>
    <row r="73" spans="1:8" x14ac:dyDescent="0.25">
      <c r="A73">
        <v>100</v>
      </c>
      <c r="B73">
        <f>VLOOKUP($B$2,'Standard Deposition Curves'!$B$3:$DW$5,(A73/2+1),FALSE)</f>
        <v>5.5083838310270397E-4</v>
      </c>
      <c r="C73">
        <f t="shared" si="2"/>
        <v>5.3102504335859738E-4</v>
      </c>
      <c r="D73">
        <f t="shared" si="3"/>
        <v>5.3102504335859738E-4</v>
      </c>
      <c r="E73">
        <f t="shared" si="4"/>
        <v>5.3102504335859738E-4</v>
      </c>
      <c r="F73">
        <f t="shared" si="5"/>
        <v>4.6515470963771189E-4</v>
      </c>
      <c r="G73">
        <f t="shared" si="6"/>
        <v>2.8825618243664687E-4</v>
      </c>
      <c r="H73">
        <v>100</v>
      </c>
    </row>
    <row r="74" spans="1:8" x14ac:dyDescent="0.25">
      <c r="A74">
        <v>102</v>
      </c>
      <c r="B74">
        <f>VLOOKUP($B$2,'Standard Deposition Curves'!$B$3:$DW$5,(A74/2+1),FALSE)</f>
        <v>5.3084282793443955E-4</v>
      </c>
      <c r="C74">
        <f t="shared" si="2"/>
        <v>5.1210959477357464E-4</v>
      </c>
      <c r="D74">
        <f t="shared" si="3"/>
        <v>5.1210959477357464E-4</v>
      </c>
      <c r="E74">
        <f t="shared" si="4"/>
        <v>5.1210959477357464E-4</v>
      </c>
      <c r="F74">
        <f t="shared" si="5"/>
        <v>4.4962311411614678E-4</v>
      </c>
      <c r="G74">
        <f t="shared" si="6"/>
        <v>2.8036147219466485E-4</v>
      </c>
      <c r="H74">
        <v>102</v>
      </c>
    </row>
    <row r="75" spans="1:8" x14ac:dyDescent="0.25">
      <c r="A75">
        <v>104</v>
      </c>
      <c r="B75">
        <f>VLOOKUP($B$2,'Standard Deposition Curves'!$B$3:$DW$5,(A75/2+1),FALSE)</f>
        <v>5.1194056531112214E-4</v>
      </c>
      <c r="C75">
        <f t="shared" si="2"/>
        <v>4.9420950181411642E-4</v>
      </c>
      <c r="D75">
        <f t="shared" si="3"/>
        <v>4.9420950181411642E-4</v>
      </c>
      <c r="E75">
        <f t="shared" si="4"/>
        <v>4.9420950181411642E-4</v>
      </c>
      <c r="F75">
        <f t="shared" si="5"/>
        <v>4.3487622702855356E-4</v>
      </c>
      <c r="G75">
        <f t="shared" si="6"/>
        <v>2.7280586023283287E-4</v>
      </c>
      <c r="H75">
        <v>104</v>
      </c>
    </row>
    <row r="76" spans="1:8" x14ac:dyDescent="0.25">
      <c r="A76">
        <v>106</v>
      </c>
      <c r="B76">
        <f>VLOOKUP($B$2,'Standard Deposition Curves'!$B$3:$DW$5,(A76/2+1),FALSE)</f>
        <v>4.9405247946251952E-4</v>
      </c>
      <c r="C76">
        <f t="shared" si="2"/>
        <v>4.7725259706451318E-4</v>
      </c>
      <c r="D76">
        <f t="shared" si="3"/>
        <v>4.7725259706451318E-4</v>
      </c>
      <c r="E76">
        <f t="shared" si="4"/>
        <v>4.7725259706451318E-4</v>
      </c>
      <c r="F76">
        <f t="shared" si="5"/>
        <v>4.2086134957899755E-4</v>
      </c>
      <c r="G76">
        <f t="shared" si="6"/>
        <v>2.6556937778209625E-4</v>
      </c>
      <c r="H76">
        <v>106</v>
      </c>
    </row>
    <row r="77" spans="1:8" x14ac:dyDescent="0.25">
      <c r="A77">
        <v>108</v>
      </c>
      <c r="B77">
        <f>VLOOKUP($B$2,'Standard Deposition Curves'!$B$3:$DW$5,(A77/2+1),FALSE)</f>
        <v>4.7710652772349797E-4</v>
      </c>
      <c r="C77">
        <f t="shared" si="2"/>
        <v>4.6117305288825508E-4</v>
      </c>
      <c r="D77">
        <f t="shared" si="3"/>
        <v>4.6117305288825508E-4</v>
      </c>
      <c r="E77">
        <f t="shared" si="4"/>
        <v>4.6117305288825508E-4</v>
      </c>
      <c r="F77">
        <f t="shared" si="5"/>
        <v>4.0753017321497955E-4</v>
      </c>
      <c r="G77">
        <f t="shared" si="6"/>
        <v>2.5863355299184711E-4</v>
      </c>
      <c r="H77">
        <v>108</v>
      </c>
    </row>
    <row r="78" spans="1:8" x14ac:dyDescent="0.25">
      <c r="A78">
        <v>110</v>
      </c>
      <c r="B78">
        <f>VLOOKUP($B$2,'Standard Deposition Curves'!$B$3:$DW$5,(A78/2+1),FALSE)</f>
        <v>4.61036992030568E-4</v>
      </c>
      <c r="C78">
        <f t="shared" si="2"/>
        <v>4.4591072191133685E-4</v>
      </c>
      <c r="D78">
        <f t="shared" si="3"/>
        <v>4.4591072191133685E-4</v>
      </c>
      <c r="E78">
        <f t="shared" si="4"/>
        <v>4.4591072191133685E-4</v>
      </c>
      <c r="F78">
        <f t="shared" si="5"/>
        <v>3.9483834502724126E-4</v>
      </c>
      <c r="G78">
        <f t="shared" si="6"/>
        <v>2.5198127475146266E-4</v>
      </c>
      <c r="H78">
        <v>110</v>
      </c>
    </row>
    <row r="79" spans="1:8" x14ac:dyDescent="0.25">
      <c r="A79">
        <v>112</v>
      </c>
      <c r="B79">
        <f>VLOOKUP($B$2,'Standard Deposition Curves'!$B$3:$DW$5,(A79/2+1),FALSE)</f>
        <v>4.4578382148376062E-4</v>
      </c>
      <c r="C79">
        <f t="shared" si="2"/>
        <v>4.3141055641481783E-4</v>
      </c>
      <c r="D79">
        <f t="shared" si="3"/>
        <v>4.3141055641481783E-4</v>
      </c>
      <c r="E79">
        <f t="shared" si="4"/>
        <v>4.3141055641481783E-4</v>
      </c>
      <c r="F79">
        <f t="shared" si="5"/>
        <v>3.8274508279146632E-4</v>
      </c>
      <c r="G79">
        <f t="shared" si="6"/>
        <v>2.4559667105002967E-4</v>
      </c>
      <c r="H79">
        <v>112</v>
      </c>
    </row>
    <row r="80" spans="1:8" x14ac:dyDescent="0.25">
      <c r="A80">
        <v>114</v>
      </c>
      <c r="B80">
        <f>VLOOKUP($B$2,'Standard Deposition Curves'!$B$3:$DW$5,(A80/2+1),FALSE)</f>
        <v>4.3129205350241084E-4</v>
      </c>
      <c r="C80">
        <f t="shared" si="2"/>
        <v>4.1762209600494491E-4</v>
      </c>
      <c r="D80">
        <f t="shared" si="3"/>
        <v>4.1762209600494491E-4</v>
      </c>
      <c r="E80">
        <f t="shared" si="4"/>
        <v>4.1762209600494491E-4</v>
      </c>
      <c r="F80">
        <f t="shared" si="5"/>
        <v>3.7121283324714955E-4</v>
      </c>
      <c r="G80">
        <f t="shared" si="6"/>
        <v>2.3946500009750481E-4</v>
      </c>
      <c r="H80">
        <v>114</v>
      </c>
    </row>
    <row r="81" spans="1:8" x14ac:dyDescent="0.25">
      <c r="A81">
        <v>116</v>
      </c>
      <c r="B81">
        <f>VLOOKUP($B$2,'Standard Deposition Curves'!$B$3:$DW$5,(A81/2+1),FALSE)</f>
        <v>4.1751130299550311E-4</v>
      </c>
      <c r="C81">
        <f t="shared" si="2"/>
        <v>4.0449901451659106E-4</v>
      </c>
      <c r="D81">
        <f t="shared" si="3"/>
        <v>4.0449901451659106E-4</v>
      </c>
      <c r="E81">
        <f t="shared" si="4"/>
        <v>4.0449901451659106E-4</v>
      </c>
      <c r="F81">
        <f t="shared" si="5"/>
        <v>3.6020696812727373E-4</v>
      </c>
      <c r="G81">
        <f t="shared" si="6"/>
        <v>2.335725526744539E-4</v>
      </c>
      <c r="H81">
        <v>116</v>
      </c>
    </row>
    <row r="82" spans="1:8" x14ac:dyDescent="0.25">
      <c r="A82">
        <v>118</v>
      </c>
      <c r="B82">
        <f>VLOOKUP($B$2,'Standard Deposition Curves'!$B$3:$DW$5,(A82/2+1),FALSE)</f>
        <v>4.043953105452462E-4</v>
      </c>
      <c r="C82">
        <f t="shared" si="2"/>
        <v>3.9199871843382806E-4</v>
      </c>
      <c r="D82">
        <f t="shared" si="3"/>
        <v>3.9199871843382806E-4</v>
      </c>
      <c r="E82">
        <f t="shared" si="4"/>
        <v>3.9199871843382806E-4</v>
      </c>
      <c r="F82">
        <f t="shared" si="5"/>
        <v>3.4969551322629731E-4</v>
      </c>
      <c r="G82">
        <f t="shared" si="6"/>
        <v>2.2790656438436373E-4</v>
      </c>
      <c r="H82">
        <v>118</v>
      </c>
    </row>
    <row r="83" spans="1:8" x14ac:dyDescent="0.25">
      <c r="A83">
        <v>120</v>
      </c>
      <c r="B83">
        <f>VLOOKUP($B$2,'Standard Deposition Curves'!$B$3:$DW$5,(A83/2+1),FALSE)</f>
        <v>3.9190154192305873E-4</v>
      </c>
      <c r="C83">
        <f t="shared" si="2"/>
        <v>3.8008199022598714E-4</v>
      </c>
      <c r="D83">
        <f t="shared" si="3"/>
        <v>3.8008199022598714E-4</v>
      </c>
      <c r="E83">
        <f t="shared" si="4"/>
        <v>3.8008199022598714E-4</v>
      </c>
      <c r="F83">
        <f t="shared" si="5"/>
        <v>3.3964890644801264E-4</v>
      </c>
      <c r="G83">
        <f t="shared" si="6"/>
        <v>2.224551366584741E-4</v>
      </c>
      <c r="H83">
        <v>120</v>
      </c>
    </row>
    <row r="84" spans="1:8" x14ac:dyDescent="0.25">
      <c r="A84">
        <v>122</v>
      </c>
      <c r="B84">
        <f>VLOOKUP($B$2,'Standard Deposition Curves'!$B$3:$DW$5,(A84/2+1),FALSE)</f>
        <v>3.7999083236548733E-4</v>
      </c>
      <c r="C84">
        <f t="shared" si="2"/>
        <v>3.6871267093585867E-4</v>
      </c>
      <c r="D84">
        <f t="shared" si="3"/>
        <v>3.6871267093585867E-4</v>
      </c>
      <c r="E84">
        <f t="shared" si="4"/>
        <v>3.6871267093585867E-4</v>
      </c>
      <c r="F84">
        <f t="shared" si="5"/>
        <v>3.3003978132923814E-4</v>
      </c>
      <c r="G84">
        <f t="shared" si="6"/>
        <v>2.1720716551318261E-4</v>
      </c>
      <c r="H84">
        <v>122</v>
      </c>
    </row>
    <row r="85" spans="1:8" x14ac:dyDescent="0.25">
      <c r="A85">
        <v>124</v>
      </c>
      <c r="B85">
        <f>VLOOKUP($B$2,'Standard Deposition Curves'!$B$3:$DW$5,(A85/2+1),FALSE)</f>
        <v>3.6862706997091476E-4</v>
      </c>
      <c r="C85">
        <f t="shared" si="2"/>
        <v>3.5785737714887642E-4</v>
      </c>
      <c r="D85">
        <f t="shared" si="3"/>
        <v>3.5785737714887642E-4</v>
      </c>
      <c r="E85">
        <f t="shared" si="4"/>
        <v>3.5785737714887642E-4</v>
      </c>
      <c r="F85">
        <f t="shared" si="5"/>
        <v>3.2084277300654723E-4</v>
      </c>
      <c r="G85">
        <f t="shared" si="6"/>
        <v>2.1215227718848694E-4</v>
      </c>
      <c r="H85">
        <v>124</v>
      </c>
    </row>
    <row r="86" spans="1:8" x14ac:dyDescent="0.25">
      <c r="A86">
        <v>126</v>
      </c>
      <c r="B86">
        <f>VLOOKUP($B$2,'Standard Deposition Curves'!$B$3:$DW$5,(A86/2+1),FALSE)</f>
        <v>3.5777691336600552E-4</v>
      </c>
      <c r="C86">
        <f t="shared" si="2"/>
        <v>3.4748524814294475E-4</v>
      </c>
      <c r="D86">
        <f t="shared" si="3"/>
        <v>3.4748524814294475E-4</v>
      </c>
      <c r="E86">
        <f t="shared" si="4"/>
        <v>3.4748524814294475E-4</v>
      </c>
      <c r="F86">
        <f t="shared" si="5"/>
        <v>3.1203434399488676E-4</v>
      </c>
      <c r="G86">
        <f t="shared" si="6"/>
        <v>2.072807699060787E-4</v>
      </c>
      <c r="H86">
        <v>126</v>
      </c>
    </row>
    <row r="87" spans="1:8" x14ac:dyDescent="0.25">
      <c r="A87">
        <v>128</v>
      </c>
      <c r="B87">
        <f>VLOOKUP($B$2,'Standard Deposition Curves'!$B$3:$DW$5,(A87/2+1),FALSE)</f>
        <v>3.474095394583214E-4</v>
      </c>
      <c r="C87">
        <f t="shared" si="2"/>
        <v>3.3756771958814584E-4</v>
      </c>
      <c r="D87">
        <f t="shared" si="3"/>
        <v>3.3756771958814584E-4</v>
      </c>
      <c r="E87">
        <f t="shared" si="4"/>
        <v>3.3756771958814584E-4</v>
      </c>
      <c r="F87">
        <f t="shared" si="5"/>
        <v>3.0359262749015027E-4</v>
      </c>
      <c r="G87">
        <f t="shared" si="6"/>
        <v>2.0258356108042745E-4</v>
      </c>
      <c r="H87">
        <v>128</v>
      </c>
    </row>
    <row r="88" spans="1:8" x14ac:dyDescent="0.25">
      <c r="A88">
        <v>130</v>
      </c>
      <c r="B88">
        <f>VLOOKUP($B$2,'Standard Deposition Curves'!$B$3:$DW$5,(A88/2+1),FALSE)</f>
        <v>3.3749641765837751E-4</v>
      </c>
      <c r="C88">
        <f t="shared" si="2"/>
        <v>3.2807832065047138E-4</v>
      </c>
      <c r="D88">
        <f t="shared" si="3"/>
        <v>3.2807832065047138E-4</v>
      </c>
      <c r="E88">
        <f t="shared" si="4"/>
        <v>3.2807832065047138E-4</v>
      </c>
      <c r="F88">
        <f t="shared" si="5"/>
        <v>2.9549728620180833E-4</v>
      </c>
      <c r="G88">
        <f t="shared" si="6"/>
        <v>1.9805213939786621E-4</v>
      </c>
      <c r="H88">
        <v>130</v>
      </c>
    </row>
    <row r="89" spans="1:8" x14ac:dyDescent="0.25">
      <c r="A89">
        <v>132</v>
      </c>
      <c r="B89">
        <f>VLOOKUP($B$2,'Standard Deposition Curves'!$B$3:$DW$5,(A89/2+1),FALSE)</f>
        <v>3.2801110743704376E-4</v>
      </c>
      <c r="C89">
        <f t="shared" ref="C89:C147" si="7">AVERAGE(AVERAGE(B89:B90),B90,AVERAGE(B90:B91))</f>
        <v>3.1899249176765425E-4</v>
      </c>
      <c r="D89">
        <f t="shared" ref="D89:D147" si="8">AVERAGE(AVERAGE(B89:B90),B90,AVERAGE(B90:B91))</f>
        <v>3.1899249176765425E-4</v>
      </c>
      <c r="E89">
        <f t="shared" ref="E89:E147" si="9">AVERAGE(AVERAGE(B89:B90),B90,AVERAGE(B90:B91))</f>
        <v>3.1899249176765425E-4</v>
      </c>
      <c r="F89">
        <f t="shared" ref="F89:F148" si="10">AVERAGE(B89:B99)</f>
        <v>2.8772938497420694E-4</v>
      </c>
      <c r="G89">
        <f t="shared" ref="G89:G148" si="11">AVERAGE(B89:B139)</f>
        <v>1.9367852124927256E-4</v>
      </c>
      <c r="H89">
        <v>132</v>
      </c>
    </row>
    <row r="90" spans="1:8" x14ac:dyDescent="0.25">
      <c r="A90">
        <v>134</v>
      </c>
      <c r="B90">
        <f>VLOOKUP($B$2,'Standard Deposition Curves'!$B$3:$DW$5,(A90/2+1),FALSE)</f>
        <v>3.1892907649627602E-4</v>
      </c>
      <c r="C90">
        <f t="shared" si="7"/>
        <v>3.1028742071935792E-4</v>
      </c>
      <c r="D90">
        <f t="shared" si="8"/>
        <v>3.1028742071935792E-4</v>
      </c>
      <c r="E90">
        <f t="shared" si="9"/>
        <v>3.1028742071935792E-4</v>
      </c>
      <c r="F90">
        <f t="shared" si="10"/>
        <v>2.8027127567251527E-4</v>
      </c>
      <c r="G90">
        <f t="shared" si="11"/>
        <v>1.8945521106308001E-4</v>
      </c>
      <c r="H90">
        <v>134</v>
      </c>
    </row>
    <row r="91" spans="1:8" x14ac:dyDescent="0.25">
      <c r="A91">
        <v>136</v>
      </c>
      <c r="B91">
        <f>VLOOKUP($B$2,'Standard Deposition Curves'!$B$3:$DW$5,(A91/2+1),FALSE)</f>
        <v>3.1022753718377744E-4</v>
      </c>
      <c r="C91">
        <f t="shared" si="7"/>
        <v>3.0194189491782329E-4</v>
      </c>
      <c r="D91">
        <f t="shared" si="8"/>
        <v>3.0194189491782329E-4</v>
      </c>
      <c r="E91">
        <f t="shared" si="9"/>
        <v>3.0194189491782329E-4</v>
      </c>
      <c r="F91">
        <f t="shared" si="10"/>
        <v>2.7310649299684702E-4</v>
      </c>
      <c r="G91">
        <f t="shared" si="11"/>
        <v>1.853751651384484E-4</v>
      </c>
      <c r="H91">
        <v>136</v>
      </c>
    </row>
    <row r="92" spans="1:8" x14ac:dyDescent="0.25">
      <c r="A92">
        <v>138</v>
      </c>
      <c r="B92">
        <f>VLOOKUP($B$2,'Standard Deposition Curves'!$B$3:$DW$5,(A92/2+1),FALSE)</f>
        <v>3.0188529908476168E-4</v>
      </c>
      <c r="C92">
        <f t="shared" si="7"/>
        <v>2.9393616810629376E-4</v>
      </c>
      <c r="D92">
        <f t="shared" si="8"/>
        <v>2.9393616810629376E-4</v>
      </c>
      <c r="E92">
        <f t="shared" si="9"/>
        <v>2.9393616810629376E-4</v>
      </c>
      <c r="F92">
        <f t="shared" si="10"/>
        <v>2.6621966005025457E-4</v>
      </c>
      <c r="G92">
        <f t="shared" si="11"/>
        <v>1.8143175862461134E-4</v>
      </c>
      <c r="H92">
        <v>138</v>
      </c>
    </row>
    <row r="93" spans="1:8" x14ac:dyDescent="0.25">
      <c r="A93">
        <v>140</v>
      </c>
      <c r="B93">
        <f>VLOOKUP($B$2,'Standard Deposition Curves'!$B$3:$DW$5,(A93/2+1),FALSE)</f>
        <v>2.9388263598411566E-4</v>
      </c>
      <c r="C93">
        <f t="shared" si="7"/>
        <v>2.8625183987769268E-4</v>
      </c>
      <c r="D93">
        <f t="shared" si="8"/>
        <v>2.8625183987769268E-4</v>
      </c>
      <c r="E93">
        <f t="shared" si="9"/>
        <v>2.8625183987769268E-4</v>
      </c>
      <c r="F93">
        <f t="shared" si="10"/>
        <v>2.5959640262683E-4</v>
      </c>
      <c r="G93">
        <f t="shared" si="11"/>
        <v>1.7761875533270244E-4</v>
      </c>
      <c r="H93">
        <v>140</v>
      </c>
    </row>
    <row r="94" spans="1:8" x14ac:dyDescent="0.25">
      <c r="A94">
        <v>142</v>
      </c>
      <c r="B94">
        <f>VLOOKUP($B$2,'Standard Deposition Curves'!$B$3:$DW$5,(A94/2+1),FALSE)</f>
        <v>2.862011656165382E-4</v>
      </c>
      <c r="C94">
        <f t="shared" si="7"/>
        <v>2.7887174662045636E-4</v>
      </c>
      <c r="D94">
        <f t="shared" si="8"/>
        <v>2.7887174662045636E-4</v>
      </c>
      <c r="E94">
        <f t="shared" si="9"/>
        <v>2.7887174662045636E-4</v>
      </c>
      <c r="F94">
        <f t="shared" si="10"/>
        <v>2.5322327130819093E-4</v>
      </c>
      <c r="G94">
        <f t="shared" si="11"/>
        <v>1.7393028010156186E-4</v>
      </c>
      <c r="H94">
        <v>142</v>
      </c>
    </row>
    <row r="95" spans="1:8" x14ac:dyDescent="0.25">
      <c r="A95">
        <v>144</v>
      </c>
      <c r="B95">
        <f>VLOOKUP($B$2,'Standard Deposition Curves'!$B$3:$DW$5,(A95/2+1),FALSE)</f>
        <v>2.7882374081588751E-4</v>
      </c>
      <c r="C95">
        <f t="shared" si="7"/>
        <v>2.717798626667316E-4</v>
      </c>
      <c r="D95">
        <f t="shared" si="8"/>
        <v>2.717798626667316E-4</v>
      </c>
      <c r="E95">
        <f t="shared" si="9"/>
        <v>2.717798626667316E-4</v>
      </c>
      <c r="F95">
        <f t="shared" si="10"/>
        <v>2.4708767056282234E-4</v>
      </c>
      <c r="G95">
        <f t="shared" si="11"/>
        <v>1.7036079346984003E-4</v>
      </c>
      <c r="H95">
        <v>144</v>
      </c>
    </row>
    <row r="96" spans="1:8" x14ac:dyDescent="0.25">
      <c r="A96">
        <v>146</v>
      </c>
      <c r="B96">
        <f>VLOOKUP($B$2,'Standard Deposition Curves'!$B$3:$DW$5,(A96/2+1),FALSE)</f>
        <v>2.7173435084264951E-4</v>
      </c>
      <c r="C96">
        <f t="shared" si="7"/>
        <v>2.6496121056413766E-4</v>
      </c>
      <c r="D96">
        <f t="shared" si="8"/>
        <v>2.6496121056413766E-4</v>
      </c>
      <c r="E96">
        <f t="shared" si="9"/>
        <v>2.6496121056413766E-4</v>
      </c>
      <c r="F96">
        <f t="shared" si="10"/>
        <v>2.4117779413533697E-4</v>
      </c>
      <c r="G96">
        <f t="shared" si="11"/>
        <v>1.6690506843375287E-4</v>
      </c>
      <c r="H96">
        <v>146</v>
      </c>
    </row>
    <row r="97" spans="1:8" x14ac:dyDescent="0.25">
      <c r="A97">
        <v>148</v>
      </c>
      <c r="B97">
        <f>VLOOKUP($B$2,'Standard Deposition Curves'!$B$3:$DW$5,(A97/2+1),FALSE)</f>
        <v>2.6491803181390416E-4</v>
      </c>
      <c r="C97">
        <f t="shared" si="7"/>
        <v>2.5840177951915101E-4</v>
      </c>
      <c r="D97">
        <f t="shared" si="8"/>
        <v>2.5840177951915101E-4</v>
      </c>
      <c r="E97">
        <f t="shared" si="9"/>
        <v>2.5840177951915101E-4</v>
      </c>
      <c r="F97">
        <f t="shared" si="10"/>
        <v>2.3548256609359785E-4</v>
      </c>
      <c r="G97">
        <f t="shared" si="11"/>
        <v>1.6355816909360309E-4</v>
      </c>
      <c r="H97">
        <v>148</v>
      </c>
    </row>
    <row r="98" spans="1:8" x14ac:dyDescent="0.25">
      <c r="A98">
        <v>150</v>
      </c>
      <c r="B98">
        <f>VLOOKUP($B$2,'Standard Deposition Curves'!$B$3:$DW$5,(A98/2+1),FALSE)</f>
        <v>2.5836078528655997E-4</v>
      </c>
      <c r="C98">
        <f t="shared" si="7"/>
        <v>2.5208845117067393E-4</v>
      </c>
      <c r="D98">
        <f t="shared" si="8"/>
        <v>2.5208845117067393E-4</v>
      </c>
      <c r="E98">
        <f t="shared" si="9"/>
        <v>2.5208845117067393E-4</v>
      </c>
      <c r="F98">
        <f t="shared" si="10"/>
        <v>2.299915869724319E-4</v>
      </c>
      <c r="G98">
        <f t="shared" si="11"/>
        <v>1.6031543101310524E-4</v>
      </c>
      <c r="H98">
        <v>150</v>
      </c>
    </row>
    <row r="99" spans="1:8" x14ac:dyDescent="0.25">
      <c r="A99">
        <v>152</v>
      </c>
      <c r="B99">
        <f>VLOOKUP($B$2,'Standard Deposition Curves'!$B$3:$DW$5,(A99/2+1),FALSE)</f>
        <v>2.52049504154762E-4</v>
      </c>
      <c r="C99">
        <f t="shared" si="7"/>
        <v>2.4600893194873843E-4</v>
      </c>
      <c r="D99">
        <f t="shared" si="8"/>
        <v>2.4600893194873843E-4</v>
      </c>
      <c r="E99">
        <f t="shared" si="9"/>
        <v>2.4600893194873843E-4</v>
      </c>
      <c r="F99">
        <f t="shared" si="10"/>
        <v>2.2469508451472694E-4</v>
      </c>
      <c r="G99">
        <f t="shared" si="11"/>
        <v>1.5835452392763617E-4</v>
      </c>
      <c r="H99">
        <v>152</v>
      </c>
    </row>
    <row r="100" spans="1:8" x14ac:dyDescent="0.25">
      <c r="A100">
        <v>154</v>
      </c>
      <c r="B100">
        <f>VLOOKUP($B$2,'Standard Deposition Curves'!$B$3:$DW$5,(A100/2+1),FALSE)</f>
        <v>2.4597190511843571E-4</v>
      </c>
      <c r="C100">
        <f t="shared" si="7"/>
        <v>2.4015169135756646E-4</v>
      </c>
      <c r="D100">
        <f t="shared" si="8"/>
        <v>2.4015169135756646E-4</v>
      </c>
      <c r="E100">
        <f t="shared" si="9"/>
        <v>2.4015169135756646E-4</v>
      </c>
      <c r="F100">
        <f t="shared" si="10"/>
        <v>2.195838685652121E-4</v>
      </c>
      <c r="G100">
        <f t="shared" si="11"/>
        <v>1.5644238147402136E-4</v>
      </c>
      <c r="H100">
        <v>154</v>
      </c>
    </row>
    <row r="101" spans="1:8" x14ac:dyDescent="0.25">
      <c r="A101">
        <v>156</v>
      </c>
      <c r="B101">
        <f>VLOOKUP($B$2,'Standard Deposition Curves'!$B$3:$DW$5,(A101/2+1),FALSE)</f>
        <v>2.4011646706392569E-4</v>
      </c>
      <c r="C101">
        <f t="shared" si="7"/>
        <v>2.3450590559600975E-4</v>
      </c>
      <c r="D101">
        <f t="shared" si="8"/>
        <v>2.3450590559600975E-4</v>
      </c>
      <c r="E101">
        <f t="shared" si="9"/>
        <v>2.3450590559600975E-4</v>
      </c>
      <c r="F101">
        <f t="shared" si="10"/>
        <v>2.1464928972018187E-4</v>
      </c>
      <c r="G101">
        <f t="shared" si="11"/>
        <v>1.5457718306476274E-4</v>
      </c>
      <c r="H101">
        <v>156</v>
      </c>
    </row>
    <row r="102" spans="1:8" x14ac:dyDescent="0.25">
      <c r="A102">
        <v>158</v>
      </c>
      <c r="B102">
        <f>VLOOKUP($B$2,'Standard Deposition Curves'!$B$3:$DW$5,(A102/2+1),FALSE)</f>
        <v>2.3447237477126036E-4</v>
      </c>
      <c r="C102">
        <f t="shared" si="7"/>
        <v>2.2906140599311862E-4</v>
      </c>
      <c r="D102">
        <f t="shared" si="8"/>
        <v>2.2906140599311862E-4</v>
      </c>
      <c r="E102">
        <f t="shared" si="9"/>
        <v>2.2906140599311862E-4</v>
      </c>
      <c r="F102">
        <f t="shared" si="10"/>
        <v>2.0988320137868782E-4</v>
      </c>
      <c r="G102">
        <f t="shared" si="11"/>
        <v>1.5275719829882311E-4</v>
      </c>
      <c r="H102">
        <v>158</v>
      </c>
    </row>
    <row r="103" spans="1:8" x14ac:dyDescent="0.25">
      <c r="A103">
        <v>160</v>
      </c>
      <c r="B103">
        <f>VLOOKUP($B$2,'Standard Deposition Curves'!$B$3:$DW$5,(A103/2+1),FALSE)</f>
        <v>2.2902946742709145E-4</v>
      </c>
      <c r="C103">
        <f t="shared" si="7"/>
        <v>2.2380863179348635E-4</v>
      </c>
      <c r="D103">
        <f t="shared" si="8"/>
        <v>2.2380863179348635E-4</v>
      </c>
      <c r="E103">
        <f t="shared" si="9"/>
        <v>2.2380863179348635E-4</v>
      </c>
      <c r="F103">
        <f t="shared" si="10"/>
        <v>2.0527792487802971E-4</v>
      </c>
      <c r="G103">
        <f t="shared" si="11"/>
        <v>1.5098078141898754E-4</v>
      </c>
      <c r="H103">
        <v>160</v>
      </c>
    </row>
    <row r="104" spans="1:8" x14ac:dyDescent="0.25">
      <c r="A104">
        <v>162</v>
      </c>
      <c r="B104">
        <f>VLOOKUP($B$2,'Standard Deposition Curves'!$B$3:$DW$5,(A104/2+1),FALSE)</f>
        <v>2.237781914790857E-4</v>
      </c>
      <c r="C104">
        <f t="shared" si="7"/>
        <v>2.1873858687709489E-4</v>
      </c>
      <c r="D104">
        <f t="shared" si="8"/>
        <v>2.1873858687709489E-4</v>
      </c>
      <c r="E104">
        <f t="shared" si="9"/>
        <v>2.1873858687709489E-4</v>
      </c>
      <c r="F104">
        <f t="shared" si="10"/>
        <v>2.0082621742936231E-4</v>
      </c>
      <c r="G104">
        <f t="shared" si="11"/>
        <v>1.4924636617436301E-4</v>
      </c>
      <c r="H104">
        <v>162</v>
      </c>
    </row>
    <row r="105" spans="1:8" x14ac:dyDescent="0.25">
      <c r="A105">
        <v>164</v>
      </c>
      <c r="B105">
        <f>VLOOKUP($B$2,'Standard Deposition Curves'!$B$3:$DW$5,(A105/2+1),FALSE)</f>
        <v>2.1870955741748376E-4</v>
      </c>
      <c r="C105">
        <f t="shared" si="7"/>
        <v>2.1384280004253288E-4</v>
      </c>
      <c r="D105">
        <f t="shared" si="8"/>
        <v>2.1384280004253288E-4</v>
      </c>
      <c r="E105">
        <f t="shared" si="9"/>
        <v>2.1384280004253288E-4</v>
      </c>
      <c r="F105">
        <f t="shared" si="10"/>
        <v>1.9652124259844151E-4</v>
      </c>
      <c r="G105">
        <f t="shared" si="11"/>
        <v>1.4755246105380113E-4</v>
      </c>
      <c r="H105">
        <v>164</v>
      </c>
    </row>
    <row r="106" spans="1:8" x14ac:dyDescent="0.25">
      <c r="A106">
        <v>166</v>
      </c>
      <c r="B106">
        <f>VLOOKUP($B$2,'Standard Deposition Curves'!$B$3:$DW$5,(A106/2+1),FALSE)</f>
        <v>2.1381510011354857E-4</v>
      </c>
      <c r="C106">
        <f t="shared" si="7"/>
        <v>2.0911328852145071E-4</v>
      </c>
      <c r="D106">
        <f t="shared" si="8"/>
        <v>2.0911328852145071E-4</v>
      </c>
      <c r="E106">
        <f t="shared" si="9"/>
        <v>2.0911328852145071E-4</v>
      </c>
      <c r="F106">
        <f t="shared" si="10"/>
        <v>1.9235654310243363E-4</v>
      </c>
      <c r="G106">
        <f t="shared" si="11"/>
        <v>1.4589764485929688E-4</v>
      </c>
      <c r="H106">
        <v>166</v>
      </c>
    </row>
    <row r="107" spans="1:8" x14ac:dyDescent="0.25">
      <c r="A107">
        <v>168</v>
      </c>
      <c r="B107">
        <f>VLOOKUP($B$2,'Standard Deposition Curves'!$B$3:$DW$5,(A107/2+1),FALSE)</f>
        <v>2.0908684238351929E-4</v>
      </c>
      <c r="C107">
        <f t="shared" si="7"/>
        <v>2.0454252442660655E-4</v>
      </c>
      <c r="D107">
        <f t="shared" si="8"/>
        <v>2.0454252442660655E-4</v>
      </c>
      <c r="E107">
        <f t="shared" si="9"/>
        <v>2.0454252442660655E-4</v>
      </c>
      <c r="F107">
        <f t="shared" si="10"/>
        <v>1.8832601571671496E-4</v>
      </c>
      <c r="G107">
        <f t="shared" si="11"/>
        <v>1.442805625913385E-4</v>
      </c>
      <c r="H107">
        <v>168</v>
      </c>
    </row>
    <row r="108" spans="1:8" x14ac:dyDescent="0.25">
      <c r="A108">
        <v>170</v>
      </c>
      <c r="B108">
        <f>VLOOKUP($B$2,'Standard Deposition Curves'!$B$3:$DW$5,(A108/2+1),FALSE)</f>
        <v>2.0451726148107869E-4</v>
      </c>
      <c r="C108">
        <f t="shared" si="7"/>
        <v>2.0012340386639971E-4</v>
      </c>
      <c r="D108">
        <f t="shared" si="8"/>
        <v>2.0012340386639971E-4</v>
      </c>
      <c r="E108">
        <f t="shared" si="9"/>
        <v>2.0012340386639971E-4</v>
      </c>
      <c r="F108">
        <f t="shared" si="10"/>
        <v>1.8442388810604752E-4</v>
      </c>
      <c r="G108">
        <f t="shared" si="11"/>
        <v>1.4269992162079754E-4</v>
      </c>
      <c r="H108">
        <v>170</v>
      </c>
    </row>
    <row r="109" spans="1:8" x14ac:dyDescent="0.25">
      <c r="A109">
        <v>172</v>
      </c>
      <c r="B109">
        <f>VLOOKUP($B$2,'Standard Deposition Curves'!$B$3:$DW$5,(A109/2+1),FALSE)</f>
        <v>2.0009925825180527E-4</v>
      </c>
      <c r="C109">
        <f t="shared" si="7"/>
        <v>1.9584921848588379E-4</v>
      </c>
      <c r="D109">
        <f t="shared" si="8"/>
        <v>1.9584921848588379E-4</v>
      </c>
      <c r="E109">
        <f t="shared" si="9"/>
        <v>1.9584921848588379E-4</v>
      </c>
      <c r="F109">
        <f t="shared" si="10"/>
        <v>1.8064469741273749E-4</v>
      </c>
      <c r="G109">
        <f t="shared" si="11"/>
        <v>1.411544881242905E-4</v>
      </c>
      <c r="H109">
        <v>172</v>
      </c>
    </row>
    <row r="110" spans="1:8" x14ac:dyDescent="0.25">
      <c r="A110">
        <v>174</v>
      </c>
      <c r="B110">
        <f>VLOOKUP($B$2,'Standard Deposition Curves'!$B$3:$DW$5,(A110/2+1),FALSE)</f>
        <v>1.9582612871009856E-4</v>
      </c>
      <c r="C110">
        <f t="shared" si="7"/>
        <v>1.9171362921833383E-4</v>
      </c>
      <c r="D110">
        <f t="shared" si="8"/>
        <v>1.9171362921833383E-4</v>
      </c>
      <c r="E110">
        <f t="shared" si="9"/>
        <v>1.9171362921833383E-4</v>
      </c>
      <c r="F110">
        <f t="shared" si="10"/>
        <v>1.7698327045063351E-4</v>
      </c>
      <c r="G110">
        <f t="shared" si="11"/>
        <v>1.3964308376204651E-4</v>
      </c>
      <c r="H110">
        <v>174</v>
      </c>
    </row>
    <row r="111" spans="1:8" x14ac:dyDescent="0.25">
      <c r="A111">
        <v>176</v>
      </c>
      <c r="B111">
        <f>VLOOKUP($B$2,'Standard Deposition Curves'!$B$3:$DW$5,(A111/2+1),FALSE)</f>
        <v>1.9169153782310326E-4</v>
      </c>
      <c r="C111">
        <f t="shared" si="7"/>
        <v>1.8771064205284831E-4</v>
      </c>
      <c r="D111">
        <f t="shared" si="8"/>
        <v>1.8771064205284831E-4</v>
      </c>
      <c r="E111">
        <f t="shared" si="9"/>
        <v>1.8771064205284831E-4</v>
      </c>
      <c r="F111">
        <f t="shared" si="10"/>
        <v>1.7343470536833295E-4</v>
      </c>
      <c r="G111">
        <f t="shared" si="11"/>
        <v>1.3816458257920303E-4</v>
      </c>
      <c r="H111">
        <v>176</v>
      </c>
    </row>
    <row r="112" spans="1:8" x14ac:dyDescent="0.25">
      <c r="A112">
        <v>178</v>
      </c>
      <c r="B112">
        <f>VLOOKUP($B$2,'Standard Deposition Curves'!$B$3:$DW$5,(A112/2+1),FALSE)</f>
        <v>1.8768949530749139E-4</v>
      </c>
      <c r="C112">
        <f t="shared" si="7"/>
        <v>1.8383458564255424E-4</v>
      </c>
      <c r="D112">
        <f t="shared" si="8"/>
        <v>1.8383458564255424E-4</v>
      </c>
      <c r="E112">
        <f t="shared" si="9"/>
        <v>1.8383458564255424E-4</v>
      </c>
      <c r="F112">
        <f t="shared" si="10"/>
        <v>1.6999435465794158E-4</v>
      </c>
      <c r="G112">
        <f t="shared" si="11"/>
        <v>1.3671790811315166E-4</v>
      </c>
      <c r="H112">
        <v>178</v>
      </c>
    </row>
    <row r="113" spans="1:8" x14ac:dyDescent="0.25">
      <c r="A113">
        <v>180</v>
      </c>
      <c r="B113">
        <f>VLOOKUP($B$2,'Standard Deposition Curves'!$B$3:$DW$5,(A113/2+1),FALSE)</f>
        <v>1.8381433326402111E-4</v>
      </c>
      <c r="C113">
        <f t="shared" si="7"/>
        <v>1.8008009059499605E-4</v>
      </c>
      <c r="D113">
        <f t="shared" si="8"/>
        <v>1.8008009059499605E-4</v>
      </c>
      <c r="E113">
        <f t="shared" si="9"/>
        <v>1.8008009059499605E-4</v>
      </c>
      <c r="F113">
        <f t="shared" si="10"/>
        <v>1.666578093973501E-4</v>
      </c>
      <c r="G113">
        <f t="shared" si="11"/>
        <v>1.3530203069108668E-4</v>
      </c>
      <c r="H113">
        <v>180</v>
      </c>
    </row>
    <row r="114" spans="1:8" x14ac:dyDescent="0.25">
      <c r="A114">
        <v>182</v>
      </c>
      <c r="B114">
        <f>VLOOKUP($B$2,'Standard Deposition Curves'!$B$3:$DW$5,(A114/2+1),FALSE)</f>
        <v>1.8006068549174958E-4</v>
      </c>
      <c r="C114">
        <f t="shared" si="7"/>
        <v>1.7644207030149568E-4</v>
      </c>
      <c r="D114">
        <f t="shared" si="8"/>
        <v>1.7644207030149568E-4</v>
      </c>
      <c r="E114">
        <f t="shared" si="9"/>
        <v>1.7644207030149568E-4</v>
      </c>
      <c r="F114">
        <f t="shared" si="10"/>
        <v>1.6342088462440506E-4</v>
      </c>
      <c r="G114">
        <f t="shared" si="11"/>
        <v>1.3391596490328853E-4</v>
      </c>
      <c r="H114">
        <v>182</v>
      </c>
    </row>
    <row r="115" spans="1:8" x14ac:dyDescent="0.25">
      <c r="A115">
        <v>184</v>
      </c>
      <c r="B115">
        <f>VLOOKUP($B$2,'Standard Deposition Curves'!$B$3:$DW$5,(A115/2+1),FALSE)</f>
        <v>1.7642346833895674E-4</v>
      </c>
      <c r="C115">
        <f t="shared" si="7"/>
        <v>1.7291570317586502E-4</v>
      </c>
      <c r="D115">
        <f t="shared" si="8"/>
        <v>1.7291570317586502E-4</v>
      </c>
      <c r="E115">
        <f t="shared" si="9"/>
        <v>1.7291570317586502E-4</v>
      </c>
      <c r="F115">
        <f t="shared" si="10"/>
        <v>1.6027960575070105E-4</v>
      </c>
      <c r="G115">
        <f t="shared" si="11"/>
        <v>1.3255876723892201E-4</v>
      </c>
      <c r="H115">
        <v>184</v>
      </c>
    </row>
    <row r="116" spans="1:8" x14ac:dyDescent="0.25">
      <c r="A116">
        <v>186</v>
      </c>
      <c r="B116">
        <f>VLOOKUP($B$2,'Standard Deposition Curves'!$B$3:$DW$5,(A116/2+1),FALSE)</f>
        <v>1.728978629613975E-4</v>
      </c>
      <c r="C116">
        <f t="shared" si="7"/>
        <v>1.6949641618502469E-4</v>
      </c>
      <c r="D116">
        <f t="shared" si="8"/>
        <v>1.6949641618502469E-4</v>
      </c>
      <c r="E116">
        <f t="shared" si="9"/>
        <v>1.6949641618502469E-4</v>
      </c>
      <c r="F116">
        <f t="shared" si="10"/>
        <v>1.5723019593111902E-4</v>
      </c>
      <c r="G116">
        <f t="shared" si="11"/>
        <v>1.3122953387225428E-4</v>
      </c>
      <c r="H116">
        <v>186</v>
      </c>
    </row>
    <row r="117" spans="1:8" x14ac:dyDescent="0.25">
      <c r="A117">
        <v>188</v>
      </c>
      <c r="B117">
        <f>VLOOKUP($B$2,'Standard Deposition Curves'!$B$3:$DW$5,(A117/2+1),FALSE)</f>
        <v>1.6947929887064345E-4</v>
      </c>
      <c r="C117">
        <f t="shared" si="7"/>
        <v>1.6617986956500322E-4</v>
      </c>
      <c r="D117">
        <f t="shared" si="8"/>
        <v>1.6617986956500322E-4</v>
      </c>
      <c r="E117">
        <f t="shared" si="9"/>
        <v>1.6617986956500322E-4</v>
      </c>
      <c r="F117">
        <f t="shared" si="10"/>
        <v>1.5426906431279349E-4</v>
      </c>
      <c r="G117">
        <f t="shared" si="11"/>
        <v>1.2992739858821853E-4</v>
      </c>
      <c r="H117">
        <v>188</v>
      </c>
    </row>
    <row r="118" spans="1:8" x14ac:dyDescent="0.25">
      <c r="A118">
        <v>190</v>
      </c>
      <c r="B118">
        <f>VLOOKUP($B$2,'Standard Deposition Curves'!$B$3:$DW$5,(A118/2+1),FALSE)</f>
        <v>1.6616343866617683E-4</v>
      </c>
      <c r="C118">
        <f t="shared" si="7"/>
        <v>1.6296194262558546E-4</v>
      </c>
      <c r="D118">
        <f t="shared" si="8"/>
        <v>1.6296194262558546E-4</v>
      </c>
      <c r="E118">
        <f t="shared" si="9"/>
        <v>1.6296194262558546E-4</v>
      </c>
      <c r="F118">
        <f t="shared" si="10"/>
        <v>1.5139279509399772E-4</v>
      </c>
      <c r="G118">
        <f t="shared" si="11"/>
        <v>1.2865153083717256E-4</v>
      </c>
      <c r="H118">
        <v>190</v>
      </c>
    </row>
    <row r="119" spans="1:8" x14ac:dyDescent="0.25">
      <c r="A119">
        <v>192</v>
      </c>
      <c r="B119">
        <f>VLOOKUP($B$2,'Standard Deposition Curves'!$B$3:$DW$5,(A119/2+1),FALSE)</f>
        <v>1.6294616385466862E-4</v>
      </c>
      <c r="C119">
        <f t="shared" si="7"/>
        <v>1.5983872055568452E-4</v>
      </c>
      <c r="D119">
        <f t="shared" si="8"/>
        <v>1.5983872055568452E-4</v>
      </c>
      <c r="E119">
        <f t="shared" si="9"/>
        <v>1.5983872055568452E-4</v>
      </c>
      <c r="F119">
        <f t="shared" si="10"/>
        <v>1.4859813732957122E-4</v>
      </c>
      <c r="G119">
        <f t="shared" si="11"/>
        <v>1.2740113390953905E-4</v>
      </c>
      <c r="H119">
        <v>192</v>
      </c>
    </row>
    <row r="120" spans="1:8" x14ac:dyDescent="0.25">
      <c r="A120">
        <v>194</v>
      </c>
      <c r="B120">
        <f>VLOOKUP($B$2,'Standard Deposition Curves'!$B$3:$DW$5,(A120/2+1),FALSE)</f>
        <v>1.598235616686615E-4</v>
      </c>
      <c r="C120">
        <f t="shared" si="7"/>
        <v>1.568064821494383E-4</v>
      </c>
      <c r="D120">
        <f t="shared" si="8"/>
        <v>1.568064821494383E-4</v>
      </c>
      <c r="E120">
        <f t="shared" si="9"/>
        <v>1.568064821494383E-4</v>
      </c>
      <c r="F120">
        <f t="shared" si="10"/>
        <v>1.4588199542505534E-4</v>
      </c>
      <c r="G120">
        <f t="shared" si="11"/>
        <v>1.2617544322177598E-4</v>
      </c>
      <c r="H120">
        <v>194</v>
      </c>
    </row>
    <row r="121" spans="1:8" x14ac:dyDescent="0.25">
      <c r="A121">
        <v>196</v>
      </c>
      <c r="B121">
        <f>VLOOKUP($B$2,'Standard Deposition Curves'!$B$3:$DW$5,(A121/2+1),FALSE)</f>
        <v>1.5679191280479256E-4</v>
      </c>
      <c r="C121">
        <f t="shared" si="7"/>
        <v>1.5386168838016167E-4</v>
      </c>
      <c r="D121">
        <f t="shared" si="8"/>
        <v>1.5386168838016167E-4</v>
      </c>
      <c r="E121">
        <f t="shared" si="9"/>
        <v>1.5386168838016167E-4</v>
      </c>
      <c r="F121">
        <f t="shared" si="10"/>
        <v>1.4324142026670556E-4</v>
      </c>
      <c r="G121">
        <f t="shared" si="11"/>
        <v>1.2497372470581577E-4</v>
      </c>
      <c r="H121">
        <v>196</v>
      </c>
    </row>
    <row r="122" spans="1:8" x14ac:dyDescent="0.25">
      <c r="A122">
        <v>198</v>
      </c>
      <c r="B122">
        <f>VLOOKUP($B$2,'Standard Deposition Curves'!$B$3:$DW$5,(A122/2+1),FALSE)</f>
        <v>1.5384768000879814E-4</v>
      </c>
      <c r="C122">
        <f t="shared" si="7"/>
        <v>1.5100097175572728E-4</v>
      </c>
      <c r="D122">
        <f t="shared" si="8"/>
        <v>1.5100097175572728E-4</v>
      </c>
      <c r="E122">
        <f t="shared" si="9"/>
        <v>1.5100097175572728E-4</v>
      </c>
      <c r="F122">
        <f t="shared" si="10"/>
        <v>1.4067360093907938E-4</v>
      </c>
      <c r="G122">
        <f t="shared" si="11"/>
        <v>1.2379527329474258E-4</v>
      </c>
      <c r="H122">
        <v>198</v>
      </c>
    </row>
    <row r="123" spans="1:8" x14ac:dyDescent="0.25">
      <c r="A123">
        <v>200</v>
      </c>
      <c r="B123">
        <f>VLOOKUP($B$2,'Standard Deposition Curves'!$B$3:$DW$5,(A123/2+1),FALSE)</f>
        <v>1.5098749744098494E-4</v>
      </c>
      <c r="C123">
        <f t="shared" si="7"/>
        <v>1.4822112639474886E-4</v>
      </c>
      <c r="D123">
        <f t="shared" si="8"/>
        <v>1.4822112639474886E-4</v>
      </c>
      <c r="E123">
        <f t="shared" si="9"/>
        <v>1.4822112639474886E-4</v>
      </c>
      <c r="F123">
        <f t="shared" si="10"/>
        <v>1.3817585698599553E-4</v>
      </c>
      <c r="G123">
        <f t="shared" si="11"/>
        <v>1.2263941149804811E-4</v>
      </c>
      <c r="H123">
        <v>200</v>
      </c>
    </row>
    <row r="124" spans="1:8" x14ac:dyDescent="0.25">
      <c r="A124">
        <v>202</v>
      </c>
      <c r="B124">
        <f>VLOOKUP($B$2,'Standard Deposition Curves'!$B$3:$DW$5,(A124/2+1),FALSE)</f>
        <v>1.4820816076162565E-4</v>
      </c>
      <c r="C124">
        <f t="shared" si="7"/>
        <v>1.4551909876820039E-4</v>
      </c>
      <c r="D124">
        <f t="shared" si="8"/>
        <v>1.4551909876820039E-4</v>
      </c>
      <c r="E124">
        <f t="shared" si="9"/>
        <v>1.4551909876820039E-4</v>
      </c>
      <c r="F124">
        <f t="shared" si="10"/>
        <v>1.3574563117437776E-4</v>
      </c>
      <c r="G124">
        <f t="shared" si="11"/>
        <v>1.2150548806033066E-4</v>
      </c>
      <c r="H124">
        <v>202</v>
      </c>
    </row>
    <row r="125" spans="1:8" x14ac:dyDescent="0.25">
      <c r="A125">
        <v>204</v>
      </c>
      <c r="B125">
        <f>VLOOKUP($B$2,'Standard Deposition Curves'!$B$3:$DW$5,(A125/2+1),FALSE)</f>
        <v>1.4550661788100561E-4</v>
      </c>
      <c r="C125">
        <f t="shared" si="7"/>
        <v>1.4289197905583998E-4</v>
      </c>
      <c r="D125">
        <f t="shared" si="8"/>
        <v>1.4289197905583998E-4</v>
      </c>
      <c r="E125">
        <f t="shared" si="9"/>
        <v>1.4289197905583998E-4</v>
      </c>
      <c r="F125">
        <f t="shared" si="10"/>
        <v>1.3338048272386723E-4</v>
      </c>
      <c r="G125">
        <f t="shared" si="11"/>
        <v>1.2039287669777669E-4</v>
      </c>
      <c r="H125">
        <v>204</v>
      </c>
    </row>
    <row r="126" spans="1:8" x14ac:dyDescent="0.25">
      <c r="A126">
        <v>206</v>
      </c>
      <c r="B126">
        <f>VLOOKUP($B$2,'Standard Deposition Curves'!$B$3:$DW$5,(A126/2+1),FALSE)</f>
        <v>1.4287996032355435E-4</v>
      </c>
      <c r="C126">
        <f t="shared" si="7"/>
        <v>1.4033699307111855E-4</v>
      </c>
      <c r="D126">
        <f t="shared" si="8"/>
        <v>1.4033699307111855E-4</v>
      </c>
      <c r="E126">
        <f t="shared" si="9"/>
        <v>1.4033699307111855E-4</v>
      </c>
      <c r="F126">
        <f t="shared" si="10"/>
        <v>1.3107808096814803E-4</v>
      </c>
      <c r="G126">
        <f t="shared" si="11"/>
        <v>1.1930097490720153E-4</v>
      </c>
      <c r="H126">
        <v>206</v>
      </c>
    </row>
    <row r="127" spans="1:8" x14ac:dyDescent="0.25">
      <c r="A127">
        <v>208</v>
      </c>
      <c r="B127">
        <f>VLOOKUP($B$2,'Standard Deposition Curves'!$B$3:$DW$5,(A127/2+1),FALSE)</f>
        <v>1.403254151598168E-4</v>
      </c>
      <c r="C127">
        <f t="shared" si="7"/>
        <v>1.378514947121436E-4</v>
      </c>
      <c r="D127">
        <f t="shared" si="8"/>
        <v>1.378514947121436E-4</v>
      </c>
      <c r="E127">
        <f t="shared" si="9"/>
        <v>1.378514947121436E-4</v>
      </c>
      <c r="F127">
        <f t="shared" si="10"/>
        <v>1.2883619941671468E-4</v>
      </c>
      <c r="G127">
        <f t="shared" si="11"/>
        <v>1.1822920284282184E-4</v>
      </c>
      <c r="H127">
        <v>208</v>
      </c>
    </row>
    <row r="128" spans="1:8" x14ac:dyDescent="0.25">
      <c r="A128">
        <v>210</v>
      </c>
      <c r="B128">
        <f>VLOOKUP($B$2,'Standard Deposition Curves'!$B$3:$DW$5,(A128/2+1),FALSE)</f>
        <v>1.3784033746388978E-4</v>
      </c>
      <c r="C128">
        <f t="shared" si="7"/>
        <v>1.3543295889980437E-4</v>
      </c>
      <c r="D128">
        <f t="shared" si="8"/>
        <v>1.3543295889980437E-4</v>
      </c>
      <c r="E128">
        <f t="shared" si="9"/>
        <v>1.3543295889980437E-4</v>
      </c>
      <c r="F128">
        <f t="shared" si="10"/>
        <v>1.2665271018834053E-4</v>
      </c>
      <c r="G128">
        <f t="shared" si="11"/>
        <v>1.1717700225629829E-4</v>
      </c>
      <c r="H128">
        <v>210</v>
      </c>
    </row>
    <row r="129" spans="1:8" x14ac:dyDescent="0.25">
      <c r="A129">
        <v>212</v>
      </c>
      <c r="B129">
        <f>VLOOKUP($B$2,'Standard Deposition Curves'!$B$3:$DW$5,(A129/2+1),FALSE)</f>
        <v>1.3542220325748572E-4</v>
      </c>
      <c r="C129">
        <f t="shared" si="7"/>
        <v>1.3307897496737904E-4</v>
      </c>
      <c r="D129">
        <f t="shared" si="8"/>
        <v>1.3307897496737904E-4</v>
      </c>
      <c r="E129">
        <f t="shared" si="9"/>
        <v>1.3307897496737904E-4</v>
      </c>
      <c r="F129">
        <f t="shared" si="10"/>
        <v>1.2452557878981407E-4</v>
      </c>
      <c r="G129">
        <f t="shared" si="11"/>
        <v>1.1614383549591874E-4</v>
      </c>
      <c r="H129">
        <v>212</v>
      </c>
    </row>
    <row r="130" spans="1:8" x14ac:dyDescent="0.25">
      <c r="A130">
        <v>214</v>
      </c>
      <c r="B130">
        <f>VLOOKUP($B$2,'Standard Deposition Curves'!$B$3:$DW$5,(A130/2+1),FALSE)</f>
        <v>1.3306860290499361E-4</v>
      </c>
      <c r="C130">
        <f t="shared" si="7"/>
        <v>1.3078724046885909E-4</v>
      </c>
      <c r="D130">
        <f t="shared" si="8"/>
        <v>1.3078724046885909E-4</v>
      </c>
      <c r="E130">
        <f t="shared" si="9"/>
        <v>1.3078724046885909E-4</v>
      </c>
      <c r="F130">
        <f t="shared" si="10"/>
        <v>1.2245285921560827E-4</v>
      </c>
      <c r="G130">
        <f t="shared" si="11"/>
        <v>1.1512918456109941E-4</v>
      </c>
      <c r="H130">
        <v>214</v>
      </c>
    </row>
    <row r="131" spans="1:8" x14ac:dyDescent="0.25">
      <c r="A131">
        <v>216</v>
      </c>
      <c r="B131">
        <f>VLOOKUP($B$2,'Standard Deposition Curves'!$B$3:$DW$5,(A131/2+1),FALSE)</f>
        <v>1.3077723492681408E-4</v>
      </c>
      <c r="C131">
        <f t="shared" si="7"/>
        <v>1.285555553758848E-4</v>
      </c>
      <c r="D131">
        <f t="shared" si="8"/>
        <v>1.285555553758848E-4</v>
      </c>
      <c r="E131">
        <f t="shared" si="9"/>
        <v>1.285555553758848E-4</v>
      </c>
      <c r="F131">
        <f t="shared" si="10"/>
        <v>1.2043268934606935E-4</v>
      </c>
      <c r="G131">
        <f t="shared" si="11"/>
        <v>1.1413255020866086E-4</v>
      </c>
      <c r="H131">
        <v>216</v>
      </c>
    </row>
    <row r="132" spans="1:8" x14ac:dyDescent="0.25">
      <c r="A132">
        <v>218</v>
      </c>
      <c r="B132">
        <f>VLOOKUP($B$2,'Standard Deposition Curves'!$B$3:$DW$5,(A132/2+1),FALSE)</f>
        <v>1.2854590020090474E-4</v>
      </c>
      <c r="C132">
        <f t="shared" si="7"/>
        <v>1.2638181663559957E-4</v>
      </c>
      <c r="D132">
        <f t="shared" si="8"/>
        <v>1.2638181663559957E-4</v>
      </c>
      <c r="E132">
        <f t="shared" si="9"/>
        <v>1.2638181663559957E-4</v>
      </c>
      <c r="F132">
        <f t="shared" si="10"/>
        <v>1.184632866234576E-4</v>
      </c>
      <c r="G132">
        <f t="shared" si="11"/>
        <v>1.13153451107593E-4</v>
      </c>
      <c r="H132">
        <v>218</v>
      </c>
    </row>
    <row r="133" spans="1:8" x14ac:dyDescent="0.25">
      <c r="A133">
        <v>220</v>
      </c>
      <c r="B133">
        <f>VLOOKUP($B$2,'Standard Deposition Curves'!$B$3:$DW$5,(A133/2+1),FALSE)</f>
        <v>1.263724965248758E-4</v>
      </c>
      <c r="C133">
        <f t="shared" si="7"/>
        <v>1.242640130639406E-4</v>
      </c>
      <c r="D133">
        <f t="shared" si="8"/>
        <v>1.242640130639406E-4</v>
      </c>
      <c r="E133">
        <f t="shared" si="9"/>
        <v>1.242640130639406E-4</v>
      </c>
      <c r="F133">
        <f t="shared" si="10"/>
        <v>1.1654294398677594E-4</v>
      </c>
      <c r="G133">
        <f t="shared" si="11"/>
        <v>1.1219142303926104E-4</v>
      </c>
      <c r="H133">
        <v>220</v>
      </c>
    </row>
    <row r="134" spans="1:8" x14ac:dyDescent="0.25">
      <c r="A134">
        <v>222</v>
      </c>
      <c r="B134">
        <f>VLOOKUP($B$2,'Standard Deposition Curves'!$B$3:$DW$5,(A134/2+1),FALSE)</f>
        <v>1.2425501351318949E-4</v>
      </c>
      <c r="C134">
        <f t="shared" si="7"/>
        <v>1.2220022055088719E-4</v>
      </c>
      <c r="D134">
        <f t="shared" si="8"/>
        <v>1.2220022055088719E-4</v>
      </c>
      <c r="E134">
        <f t="shared" si="9"/>
        <v>1.2220022055088719E-4</v>
      </c>
      <c r="F134">
        <f t="shared" si="10"/>
        <v>1.1467002604778224E-4</v>
      </c>
      <c r="G134">
        <f t="shared" si="11"/>
        <v>1.1124601814022004E-4</v>
      </c>
      <c r="H134">
        <v>222</v>
      </c>
    </row>
    <row r="135" spans="1:8" x14ac:dyDescent="0.25">
      <c r="A135">
        <v>224</v>
      </c>
      <c r="B135">
        <f>VLOOKUP($B$2,'Standard Deposition Curves'!$B$3:$DW$5,(A135/2+1),FALSE)</f>
        <v>1.2219152780600985E-4</v>
      </c>
      <c r="C135">
        <f t="shared" si="7"/>
        <v>1.2018859755602908E-4</v>
      </c>
      <c r="D135">
        <f t="shared" si="8"/>
        <v>1.2018859755602908E-4</v>
      </c>
      <c r="E135">
        <f t="shared" si="9"/>
        <v>1.2018859755602908E-4</v>
      </c>
      <c r="F135">
        <f t="shared" si="10"/>
        <v>1.1284296549192204E-4</v>
      </c>
      <c r="G135">
        <f t="shared" si="11"/>
        <v>1.1031680418500794E-4</v>
      </c>
      <c r="H135">
        <v>224</v>
      </c>
    </row>
    <row r="136" spans="1:8" x14ac:dyDescent="0.25">
      <c r="A136">
        <v>226</v>
      </c>
      <c r="B136">
        <f>VLOOKUP($B$2,'Standard Deposition Curves'!$B$3:$DW$5,(A136/2+1),FALSE)</f>
        <v>1.2018019856809441E-4</v>
      </c>
      <c r="C136">
        <f t="shared" si="7"/>
        <v>1.1822738087449067E-4</v>
      </c>
      <c r="D136">
        <f t="shared" si="8"/>
        <v>1.1822738087449067E-4</v>
      </c>
      <c r="E136">
        <f t="shared" si="9"/>
        <v>1.1822738087449067E-4</v>
      </c>
      <c r="F136">
        <f t="shared" si="10"/>
        <v>1.1106025968914336E-4</v>
      </c>
      <c r="G136">
        <f t="shared" si="11"/>
        <v>1.0940336390646933E-4</v>
      </c>
      <c r="H136">
        <v>226</v>
      </c>
    </row>
    <row r="137" spans="1:8" x14ac:dyDescent="0.25">
      <c r="A137">
        <v>228</v>
      </c>
      <c r="B137">
        <f>VLOOKUP($B$2,'Standard Deposition Curves'!$B$3:$DW$5,(A137/2+1),FALSE)</f>
        <v>1.1821926325778698E-4</v>
      </c>
      <c r="C137">
        <f t="shared" si="7"/>
        <v>1.16314881654782E-4</v>
      </c>
      <c r="D137">
        <f t="shared" si="8"/>
        <v>1.16314881654782E-4</v>
      </c>
      <c r="E137">
        <f t="shared" si="9"/>
        <v>1.16314881654782E-4</v>
      </c>
      <c r="F137">
        <f t="shared" si="10"/>
        <v>1.0932046750068112E-4</v>
      </c>
      <c r="G137">
        <f t="shared" si="11"/>
        <v>1.0850529435133391E-4</v>
      </c>
      <c r="H137">
        <v>228</v>
      </c>
    </row>
    <row r="138" spans="1:8" x14ac:dyDescent="0.25">
      <c r="A138">
        <v>230</v>
      </c>
      <c r="B138">
        <f>VLOOKUP($B$2,'Standard Deposition Curves'!$B$3:$DW$5,(A138/2+1),FALSE)</f>
        <v>1.1630703364770165E-4</v>
      </c>
      <c r="C138">
        <f t="shared" si="7"/>
        <v>1.1444948165155297E-4</v>
      </c>
      <c r="D138">
        <f t="shared" si="8"/>
        <v>1.1444948165155297E-4</v>
      </c>
      <c r="E138">
        <f t="shared" si="9"/>
        <v>1.1444948165155297E-4</v>
      </c>
      <c r="F138">
        <f t="shared" si="10"/>
        <v>1.0762220626892908E-4</v>
      </c>
      <c r="G138">
        <f t="shared" si="11"/>
        <v>1.0762220626892908E-4</v>
      </c>
      <c r="H138">
        <v>230</v>
      </c>
    </row>
    <row r="139" spans="1:8" x14ac:dyDescent="0.25">
      <c r="A139">
        <v>232</v>
      </c>
      <c r="B139">
        <f>VLOOKUP($B$2,'Standard Deposition Curves'!$B$3:$DW$5,(A139/2+1),FALSE)</f>
        <v>1.1444189208009846E-4</v>
      </c>
      <c r="C139">
        <f t="shared" si="7"/>
        <v>1.1262962969750883E-4</v>
      </c>
      <c r="D139">
        <f t="shared" si="8"/>
        <v>1.1262962969750883E-4</v>
      </c>
      <c r="E139">
        <f t="shared" si="9"/>
        <v>1.1262962969750883E-4</v>
      </c>
      <c r="F139">
        <f t="shared" si="10"/>
        <v>1.0675372353105186E-4</v>
      </c>
      <c r="G139">
        <f t="shared" si="11"/>
        <v>1.0675372353105186E-4</v>
      </c>
      <c r="H139">
        <v>232</v>
      </c>
    </row>
    <row r="140" spans="1:8" x14ac:dyDescent="0.25">
      <c r="A140">
        <v>234</v>
      </c>
      <c r="B140">
        <f>VLOOKUP($B$2,'Standard Deposition Curves'!$B$3:$DW$5,(A140/2+1),FALSE)</f>
        <v>1.126222879412223E-4</v>
      </c>
      <c r="C140">
        <f t="shared" si="7"/>
        <v>1.1085383837992805E-4</v>
      </c>
      <c r="D140">
        <f t="shared" si="8"/>
        <v>1.1085383837992805E-4</v>
      </c>
      <c r="E140">
        <f t="shared" si="9"/>
        <v>1.1085383837992805E-4</v>
      </c>
      <c r="F140">
        <f t="shared" si="10"/>
        <v>1.058994825811578E-4</v>
      </c>
      <c r="G140">
        <f t="shared" si="11"/>
        <v>1.058994825811578E-4</v>
      </c>
      <c r="H140">
        <v>234</v>
      </c>
    </row>
    <row r="141" spans="1:8" x14ac:dyDescent="0.25">
      <c r="A141">
        <v>236</v>
      </c>
      <c r="B141">
        <f>VLOOKUP($B$2,'Standard Deposition Curves'!$B$3:$DW$5,(A141/2+1),FALSE)</f>
        <v>1.1084673434006533E-4</v>
      </c>
      <c r="C141">
        <f t="shared" si="7"/>
        <v>1.0912068090830172E-4</v>
      </c>
      <c r="D141">
        <f t="shared" si="8"/>
        <v>1.0912068090830172E-4</v>
      </c>
      <c r="E141">
        <f t="shared" si="9"/>
        <v>1.0912068090830172E-4</v>
      </c>
      <c r="F141">
        <f t="shared" si="10"/>
        <v>1.0505913191114974E-4</v>
      </c>
      <c r="G141">
        <f t="shared" si="11"/>
        <v>1.0505913191114974E-4</v>
      </c>
      <c r="H141">
        <v>236</v>
      </c>
    </row>
    <row r="142" spans="1:8" x14ac:dyDescent="0.25">
      <c r="A142">
        <v>238</v>
      </c>
      <c r="B142">
        <f>VLOOKUP($B$2,'Standard Deposition Curves'!$B$3:$DW$5,(A142/2+1),FALSE)</f>
        <v>1.091138049780847E-4</v>
      </c>
      <c r="C142">
        <f t="shared" si="7"/>
        <v>1.0742878816060913E-4</v>
      </c>
      <c r="D142">
        <f t="shared" si="8"/>
        <v>1.0742878816060913E-4</v>
      </c>
      <c r="E142">
        <f t="shared" si="9"/>
        <v>1.0742878816060913E-4</v>
      </c>
      <c r="F142">
        <f t="shared" si="10"/>
        <v>1.0423233156416177E-4</v>
      </c>
      <c r="G142">
        <f t="shared" si="11"/>
        <v>1.0423233156416177E-4</v>
      </c>
      <c r="H142">
        <v>238</v>
      </c>
    </row>
    <row r="143" spans="1:8" x14ac:dyDescent="0.25">
      <c r="A143">
        <v>240</v>
      </c>
      <c r="B143">
        <f>VLOOKUP($B$2,'Standard Deposition Curves'!$B$3:$DW$5,(A143/2+1),FALSE)</f>
        <v>1.0742213119740619E-4</v>
      </c>
      <c r="C143">
        <f t="shared" si="7"/>
        <v>1.0577684589665245E-4</v>
      </c>
      <c r="D143">
        <f t="shared" si="8"/>
        <v>1.0577684589665245E-4</v>
      </c>
      <c r="E143">
        <f t="shared" si="9"/>
        <v>1.0577684589665245E-4</v>
      </c>
      <c r="F143">
        <f t="shared" si="10"/>
        <v>1.0341875266184129E-4</v>
      </c>
      <c r="G143">
        <f t="shared" si="11"/>
        <v>1.0341875266184129E-4</v>
      </c>
      <c r="H143">
        <v>240</v>
      </c>
    </row>
    <row r="144" spans="1:8" x14ac:dyDescent="0.25">
      <c r="A144">
        <v>242</v>
      </c>
      <c r="B144">
        <f>VLOOKUP($B$2,'Standard Deposition Curves'!$B$3:$DW$5,(A144/2+1),FALSE)</f>
        <v>1.057703991959453E-4</v>
      </c>
      <c r="C144">
        <f t="shared" si="7"/>
        <v>1.0416359212771647E-4</v>
      </c>
      <c r="D144">
        <f t="shared" si="8"/>
        <v>1.0416359212771647E-4</v>
      </c>
      <c r="E144">
        <f t="shared" si="9"/>
        <v>1.0416359212771647E-4</v>
      </c>
      <c r="F144">
        <f t="shared" si="10"/>
        <v>1.0261807695472829E-4</v>
      </c>
      <c r="G144">
        <f t="shared" si="11"/>
        <v>1.0261807695472829E-4</v>
      </c>
      <c r="H144">
        <v>242</v>
      </c>
    </row>
    <row r="145" spans="1:8" x14ac:dyDescent="0.25">
      <c r="A145">
        <v>244</v>
      </c>
      <c r="B145">
        <f>VLOOKUP($B$2,'Standard Deposition Curves'!$B$3:$DW$5,(A145/2+1),FALSE)</f>
        <v>1.0415734739872727E-4</v>
      </c>
      <c r="C145">
        <f t="shared" si="7"/>
        <v>1.0258781463258575E-4</v>
      </c>
      <c r="D145">
        <f t="shared" si="8"/>
        <v>1.0258781463258575E-4</v>
      </c>
      <c r="E145">
        <f t="shared" si="9"/>
        <v>1.0258781463258575E-4</v>
      </c>
      <c r="F145">
        <f t="shared" si="10"/>
        <v>1.0182999639442403E-4</v>
      </c>
      <c r="G145">
        <f t="shared" si="11"/>
        <v>1.0182999639442403E-4</v>
      </c>
      <c r="H145">
        <v>244</v>
      </c>
    </row>
    <row r="146" spans="1:8" x14ac:dyDescent="0.25">
      <c r="A146">
        <v>246</v>
      </c>
      <c r="B146">
        <f>VLOOKUP($B$2,'Standard Deposition Curves'!$B$3:$DW$5,(A146/2+1),FALSE)</f>
        <v>1.025817639754444E-4</v>
      </c>
      <c r="C146">
        <f t="shared" si="7"/>
        <v>1.0104834861066632E-4</v>
      </c>
      <c r="D146">
        <f t="shared" si="8"/>
        <v>1.0104834861066632E-4</v>
      </c>
      <c r="E146">
        <f t="shared" si="9"/>
        <v>1.0104834861066632E-4</v>
      </c>
      <c r="F146">
        <f t="shared" si="10"/>
        <v>1.0105421272632295E-4</v>
      </c>
      <c r="G146">
        <f t="shared" si="11"/>
        <v>1.0105421272632295E-4</v>
      </c>
      <c r="H146">
        <v>246</v>
      </c>
    </row>
    <row r="147" spans="1:8" x14ac:dyDescent="0.25">
      <c r="A147">
        <v>248</v>
      </c>
      <c r="B147">
        <f>VLOOKUP($B$2,'Standard Deposition Curves'!$B$3:$DW$5,(A147/2+1),FALSE)</f>
        <v>1.0104248449500969E-4</v>
      </c>
      <c r="C147">
        <f t="shared" si="7"/>
        <v>9.9789072172930626E-5</v>
      </c>
      <c r="D147">
        <f t="shared" si="8"/>
        <v>9.9789072172930626E-5</v>
      </c>
      <c r="E147">
        <f t="shared" si="9"/>
        <v>9.9789072172930626E-5</v>
      </c>
      <c r="F147">
        <f t="shared" si="10"/>
        <v>1.0029043710176225E-4</v>
      </c>
      <c r="G147">
        <f t="shared" si="11"/>
        <v>1.0029043710176225E-4</v>
      </c>
      <c r="H147">
        <v>248</v>
      </c>
    </row>
    <row r="148" spans="1:8" x14ac:dyDescent="0.25">
      <c r="A148">
        <v>250</v>
      </c>
      <c r="B148">
        <f>VLOOKUP($B$2,'Standard Deposition Curves'!$B$3:$DW$5,(A148/2+1),FALSE)</f>
        <v>9.9538389708514802E-5</v>
      </c>
      <c r="C148">
        <f>B148</f>
        <v>9.9538389708514802E-5</v>
      </c>
      <c r="D148">
        <f>B148</f>
        <v>9.9538389708514802E-5</v>
      </c>
      <c r="E148">
        <f>B148</f>
        <v>9.9538389708514802E-5</v>
      </c>
      <c r="F148">
        <f t="shared" si="10"/>
        <v>9.9538389708514802E-5</v>
      </c>
      <c r="G148">
        <f t="shared" si="11"/>
        <v>9.9538389708514802E-5</v>
      </c>
      <c r="H148">
        <v>250</v>
      </c>
    </row>
  </sheetData>
  <sheetProtection algorithmName="SHA-512" hashValue="bICkJrSGpsxlwW4onXvDk2o0mVnwtyUVjyeTVFY+n83Gr2/ZoPK0IbZySv723QRQK295Ij4AIjUmRuV8dJdzow==" saltValue="X2lBMF8gJ3r/9iNEq1/Avg==" spinCount="100000" sheet="1" objects="1" scenarios="1"/>
  <conditionalFormatting sqref="C24:C148">
    <cfRule type="cellIs" dxfId="74" priority="13" operator="lessThan">
      <formula>$F$9</formula>
    </cfRule>
    <cfRule type="cellIs" dxfId="73" priority="14" operator="equal">
      <formula>$F$9</formula>
    </cfRule>
    <cfRule type="cellIs" dxfId="72" priority="15" operator="greaterThan">
      <formula>$F$9</formula>
    </cfRule>
  </conditionalFormatting>
  <conditionalFormatting sqref="G24:G148">
    <cfRule type="cellIs" dxfId="71" priority="10" operator="lessThan">
      <formula>$F$13</formula>
    </cfRule>
    <cfRule type="cellIs" dxfId="70" priority="11" operator="equal">
      <formula>$F$13</formula>
    </cfRule>
    <cfRule type="cellIs" dxfId="69" priority="12" operator="greaterThan">
      <formula>$F$13</formula>
    </cfRule>
  </conditionalFormatting>
  <conditionalFormatting sqref="D24:D148">
    <cfRule type="cellIs" dxfId="68" priority="7" operator="lessThan">
      <formula>$F$10</formula>
    </cfRule>
    <cfRule type="cellIs" dxfId="67" priority="8" operator="equal">
      <formula>$F$10</formula>
    </cfRule>
    <cfRule type="cellIs" dxfId="66" priority="9" operator="greaterThan">
      <formula>$F$10</formula>
    </cfRule>
  </conditionalFormatting>
  <conditionalFormatting sqref="E24:E148">
    <cfRule type="cellIs" dxfId="65" priority="4" operator="lessThan">
      <formula>$F$11</formula>
    </cfRule>
    <cfRule type="cellIs" dxfId="64" priority="5" operator="equal">
      <formula>$F$11</formula>
    </cfRule>
    <cfRule type="cellIs" dxfId="63" priority="6" operator="greaterThan">
      <formula>$F$11</formula>
    </cfRule>
  </conditionalFormatting>
  <conditionalFormatting sqref="F24:F148">
    <cfRule type="cellIs" dxfId="62" priority="1" operator="lessThan">
      <formula>$F$12</formula>
    </cfRule>
    <cfRule type="cellIs" dxfId="61" priority="2" operator="equal">
      <formula>$F$12</formula>
    </cfRule>
    <cfRule type="cellIs" dxfId="60" priority="3" operator="greaterThan">
      <formula>$F$12</formula>
    </cfRule>
  </conditionalFormatting>
  <dataValidations count="1">
    <dataValidation type="list" allowBlank="1" showInputMessage="1" showErrorMessage="1" promptTitle="Select standard scenario" prompt="Select the relevant standard scenario" sqref="B2" xr:uid="{00000000-0002-0000-0900-000000000000}">
      <formula1>VerticalStandardScenarios</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H148"/>
  <sheetViews>
    <sheetView workbookViewId="0"/>
  </sheetViews>
  <sheetFormatPr defaultRowHeight="15" x14ac:dyDescent="0.25"/>
  <cols>
    <col min="1" max="1" width="22.42578125" style="8" bestFit="1" customWidth="1"/>
    <col min="2" max="2" width="14.42578125" style="8" bestFit="1" customWidth="1"/>
    <col min="3" max="7" width="11" style="8" customWidth="1"/>
    <col min="8" max="8" width="22.42578125" style="8" bestFit="1" customWidth="1"/>
    <col min="9" max="16384" width="9.140625" style="8"/>
  </cols>
  <sheetData>
    <row r="1" spans="1:8" x14ac:dyDescent="0.25">
      <c r="A1" t="s">
        <v>19</v>
      </c>
      <c r="B1">
        <f>'Assessment details'!B4</f>
        <v>500</v>
      </c>
      <c r="C1" t="str">
        <f>'Assessment details'!C4</f>
        <v>g/L</v>
      </c>
      <c r="D1"/>
      <c r="E1" t="s">
        <v>31</v>
      </c>
      <c r="F1" t="str">
        <f>IF('Assessment details'!B21="NO","Not assessed",(IF('Assessment details'!B23="Vines or Fruiting Vegetables","Not assessed",(IF(SUM(B9:B13)=0,"No data",(IF(SUM(E16:E20)=0,"Acceptable","Not acceptable")))))))</f>
        <v>Acceptable</v>
      </c>
      <c r="G1"/>
      <c r="H1"/>
    </row>
    <row r="2" spans="1:8" x14ac:dyDescent="0.25">
      <c r="A2" t="s">
        <v>1</v>
      </c>
      <c r="B2" t="s">
        <v>52</v>
      </c>
      <c r="C2"/>
      <c r="D2"/>
      <c r="E2"/>
      <c r="F2"/>
      <c r="G2"/>
      <c r="H2"/>
    </row>
    <row r="3" spans="1:8" x14ac:dyDescent="0.25">
      <c r="A3" t="s">
        <v>17</v>
      </c>
      <c r="B3">
        <f>'Assessment details'!B22</f>
        <v>200</v>
      </c>
      <c r="C3" t="str">
        <f>'Assessment details'!C22</f>
        <v>mL/100 L</v>
      </c>
      <c r="D3"/>
      <c r="E3"/>
      <c r="F3"/>
      <c r="G3"/>
      <c r="H3"/>
    </row>
    <row r="4" spans="1:8" x14ac:dyDescent="0.25">
      <c r="A4" t="s">
        <v>15</v>
      </c>
      <c r="B4">
        <f>'Assessment details'!B25</f>
        <v>4000</v>
      </c>
      <c r="C4" t="s">
        <v>16</v>
      </c>
      <c r="D4"/>
      <c r="E4" t="s">
        <v>72</v>
      </c>
      <c r="F4"/>
      <c r="G4"/>
      <c r="H4" t="s">
        <v>73</v>
      </c>
    </row>
    <row r="5" spans="1:8" x14ac:dyDescent="0.25">
      <c r="A5" t="s">
        <v>23</v>
      </c>
      <c r="B5">
        <f>B3*(B4/100)</f>
        <v>8000</v>
      </c>
      <c r="C5" t="str">
        <f>IF('Assessment details'!C22="mL/100 L","mL/ha","g/ha")</f>
        <v>mL/ha</v>
      </c>
      <c r="D5"/>
      <c r="E5"/>
      <c r="F5"/>
      <c r="G5"/>
      <c r="H5"/>
    </row>
    <row r="6" spans="1:8" x14ac:dyDescent="0.25">
      <c r="A6" t="s">
        <v>22</v>
      </c>
      <c r="B6">
        <f>B5*(B1/1000)</f>
        <v>4000</v>
      </c>
      <c r="C6" t="s">
        <v>13</v>
      </c>
      <c r="D6"/>
      <c r="E6"/>
      <c r="F6"/>
      <c r="G6"/>
      <c r="H6"/>
    </row>
    <row r="7" spans="1:8" x14ac:dyDescent="0.25">
      <c r="A7"/>
      <c r="B7"/>
      <c r="C7"/>
      <c r="D7"/>
      <c r="E7"/>
      <c r="F7"/>
      <c r="G7"/>
      <c r="H7"/>
    </row>
    <row r="8" spans="1:8" x14ac:dyDescent="0.25">
      <c r="A8"/>
      <c r="B8" t="s">
        <v>27</v>
      </c>
      <c r="C8"/>
      <c r="D8"/>
      <c r="E8"/>
      <c r="F8"/>
      <c r="G8"/>
      <c r="H8"/>
    </row>
    <row r="9" spans="1:8" x14ac:dyDescent="0.25">
      <c r="A9" t="s">
        <v>2</v>
      </c>
      <c r="B9">
        <f>'Assessment details'!B8</f>
        <v>10</v>
      </c>
      <c r="C9" s="28" t="s">
        <v>12</v>
      </c>
      <c r="D9">
        <f>B9/1000000*45000/0.03</f>
        <v>15.000000000000002</v>
      </c>
      <c r="E9" t="s">
        <v>13</v>
      </c>
      <c r="F9">
        <f>D9/$B$6</f>
        <v>3.7500000000000003E-3</v>
      </c>
      <c r="G9" t="s">
        <v>18</v>
      </c>
      <c r="H9"/>
    </row>
    <row r="10" spans="1:8" x14ac:dyDescent="0.25">
      <c r="A10" t="s">
        <v>3</v>
      </c>
      <c r="B10">
        <f>'Assessment details'!B9</f>
        <v>7.5</v>
      </c>
      <c r="C10" t="s">
        <v>13</v>
      </c>
      <c r="D10">
        <f>B10</f>
        <v>7.5</v>
      </c>
      <c r="E10" t="s">
        <v>13</v>
      </c>
      <c r="F10">
        <f t="shared" ref="F10:F13" si="0">D10/$B$6</f>
        <v>1.8749999999999999E-3</v>
      </c>
      <c r="G10" t="s">
        <v>18</v>
      </c>
      <c r="H10"/>
    </row>
    <row r="11" spans="1:8" x14ac:dyDescent="0.25">
      <c r="A11" t="s">
        <v>6</v>
      </c>
      <c r="B11">
        <f>'Assessment details'!B10</f>
        <v>9999999</v>
      </c>
      <c r="C11" t="s">
        <v>13</v>
      </c>
      <c r="D11">
        <f t="shared" ref="D11:D12" si="1">B11</f>
        <v>9999999</v>
      </c>
      <c r="E11" t="s">
        <v>13</v>
      </c>
      <c r="F11">
        <f t="shared" si="0"/>
        <v>2499.9997499999999</v>
      </c>
      <c r="G11" t="s">
        <v>18</v>
      </c>
      <c r="H11"/>
    </row>
    <row r="12" spans="1:8" x14ac:dyDescent="0.25">
      <c r="A12" t="s">
        <v>4</v>
      </c>
      <c r="B12">
        <f>'Assessment details'!B11</f>
        <v>31</v>
      </c>
      <c r="C12" t="s">
        <v>13</v>
      </c>
      <c r="D12">
        <f t="shared" si="1"/>
        <v>31</v>
      </c>
      <c r="E12" t="s">
        <v>13</v>
      </c>
      <c r="F12">
        <f t="shared" si="0"/>
        <v>7.7499999999999999E-3</v>
      </c>
      <c r="G12" t="s">
        <v>18</v>
      </c>
      <c r="H12"/>
    </row>
    <row r="13" spans="1:8" x14ac:dyDescent="0.25">
      <c r="A13" t="s">
        <v>5</v>
      </c>
      <c r="B13">
        <f>'Assessment details'!B12</f>
        <v>500</v>
      </c>
      <c r="C13" t="s">
        <v>14</v>
      </c>
      <c r="D13">
        <f>B13*3000/1000</f>
        <v>1500</v>
      </c>
      <c r="E13" t="s">
        <v>13</v>
      </c>
      <c r="F13">
        <f t="shared" si="0"/>
        <v>0.375</v>
      </c>
      <c r="G13" t="s">
        <v>18</v>
      </c>
      <c r="H13"/>
    </row>
    <row r="14" spans="1:8" x14ac:dyDescent="0.25">
      <c r="A14"/>
      <c r="B14"/>
      <c r="C14"/>
      <c r="D14"/>
      <c r="E14"/>
      <c r="F14"/>
      <c r="G14"/>
      <c r="H14"/>
    </row>
    <row r="15" spans="1:8" x14ac:dyDescent="0.25">
      <c r="A15" t="s">
        <v>25</v>
      </c>
      <c r="B15" t="s">
        <v>26</v>
      </c>
      <c r="C15"/>
      <c r="D15"/>
      <c r="E15" t="s">
        <v>70</v>
      </c>
      <c r="F15"/>
      <c r="G15"/>
      <c r="H15"/>
    </row>
    <row r="16" spans="1:8" x14ac:dyDescent="0.25">
      <c r="A16" t="s">
        <v>7</v>
      </c>
      <c r="B16">
        <f>IF('Assessment details'!B8="","Not yet assessed",(IF((ISNUMBER(((INDEX(C24:H148,MATCH(F9,C24:C148,-1),6))+2))),(IF(((INDEX(C24:H148,MATCH(F9,C24:C148,-1),6))+2)&lt;=250,((INDEX(C24:H148,MATCH(F9,C24:C148,-1),6))+2),"Over 250 metres")),0)))</f>
        <v>44</v>
      </c>
      <c r="C16"/>
      <c r="D16"/>
      <c r="E16">
        <f>IF(B16=$H$4,1,0)</f>
        <v>0</v>
      </c>
      <c r="F16"/>
      <c r="G16"/>
      <c r="H16"/>
    </row>
    <row r="17" spans="1:8" x14ac:dyDescent="0.25">
      <c r="A17" t="s">
        <v>8</v>
      </c>
      <c r="B17">
        <f>IF('Assessment details'!B9="","Not yet assessed",(IF((ISNUMBER(((INDEX(D24:H148,MATCH(F10,D24:D148,-1),5))+2))),(IF(((INDEX(D24:H148,MATCH(F10,D24:D148,-1),5))+2)&lt;=250,((INDEX(D24:H148,MATCH(F10,D24:D148,-1),5))+2),"Over 250 metres")),0)))</f>
        <v>60</v>
      </c>
      <c r="C17"/>
      <c r="D17"/>
      <c r="E17">
        <f>IF(B17=$H$4,1,0)</f>
        <v>0</v>
      </c>
      <c r="F17"/>
      <c r="G17"/>
      <c r="H17"/>
    </row>
    <row r="18" spans="1:8" x14ac:dyDescent="0.25">
      <c r="A18" t="s">
        <v>24</v>
      </c>
      <c r="B18">
        <f>IF('Assessment details'!B10="","Not yet assessed",(IF((ISNUMBER(((INDEX(E24:H148,MATCH(F11,E24:E148,-1),4))+2))),(IF(((INDEX(E24:H148,MATCH(F11,E24:E148,-1),4))+2)&lt;=250,((INDEX(E24:H148,MATCH(F11,E24:E148,-1),4))+2),"Over 250 metres")),0)))</f>
        <v>0</v>
      </c>
      <c r="C18"/>
      <c r="D18"/>
      <c r="E18">
        <f>IF(B18=$H$4,1,0)</f>
        <v>0</v>
      </c>
      <c r="F18"/>
      <c r="G18"/>
      <c r="H18"/>
    </row>
    <row r="19" spans="1:8" x14ac:dyDescent="0.25">
      <c r="A19" t="s">
        <v>9</v>
      </c>
      <c r="B19">
        <f>IF('Assessment details'!B11="","Not yet assessed",(IF((ISNUMBER(((INDEX(F24:H148,MATCH(F12,F24:F148,-1),3))+2))),(IF(((INDEX(F24:H148,MATCH(F12,F24:F148,-1),3))+2)&lt;=250,((INDEX(F24:H148,MATCH(F12,F24:F148,-1),3))+2),"Over 250 metres")),0)))</f>
        <v>26</v>
      </c>
      <c r="C19"/>
      <c r="D19"/>
      <c r="E19">
        <f>IF(B19=$H$4,1,0)</f>
        <v>0</v>
      </c>
      <c r="F19"/>
      <c r="G19"/>
      <c r="H19"/>
    </row>
    <row r="20" spans="1:8" x14ac:dyDescent="0.25">
      <c r="A20" t="s">
        <v>10</v>
      </c>
      <c r="B20">
        <f>IF('Assessment details'!B12="","Not yet assessed",(IF((ISNUMBER(((INDEX(G24:H148,MATCH(F13,G24:G148,-1),2))+2))),(IF(((INDEX(G24:H148,MATCH(F13,G24:G148,-1),2))+2)&lt;=250,((INDEX(G24:H148,MATCH(F13,G24:G148,-1),2))+2),"Over 250 metres")),0)))</f>
        <v>0</v>
      </c>
      <c r="C20"/>
      <c r="D20"/>
      <c r="E20">
        <f>IF(B20=$H$4,1,0)</f>
        <v>0</v>
      </c>
      <c r="F20"/>
      <c r="G20"/>
      <c r="H20"/>
    </row>
    <row r="21" spans="1:8" x14ac:dyDescent="0.25">
      <c r="A21"/>
      <c r="B21"/>
      <c r="C21"/>
      <c r="D21"/>
      <c r="E21"/>
      <c r="F21"/>
      <c r="G21"/>
      <c r="H21"/>
    </row>
    <row r="22" spans="1:8" x14ac:dyDescent="0.25">
      <c r="A22"/>
      <c r="B22"/>
      <c r="C22"/>
      <c r="D22"/>
      <c r="E22"/>
      <c r="F22"/>
      <c r="G22"/>
      <c r="H22"/>
    </row>
    <row r="23" spans="1:8" x14ac:dyDescent="0.25">
      <c r="A23" t="s">
        <v>0</v>
      </c>
      <c r="B23" t="s">
        <v>11</v>
      </c>
      <c r="C23" t="s">
        <v>7</v>
      </c>
      <c r="D23" t="s">
        <v>8</v>
      </c>
      <c r="E23" t="s">
        <v>24</v>
      </c>
      <c r="F23" t="s">
        <v>9</v>
      </c>
      <c r="G23" t="s">
        <v>10</v>
      </c>
      <c r="H23" t="s">
        <v>0</v>
      </c>
    </row>
    <row r="24" spans="1:8" x14ac:dyDescent="0.25">
      <c r="A24">
        <v>2</v>
      </c>
      <c r="B24">
        <f>VLOOKUP($B$2,'Standard Deposition Curves'!$B$3:$DW$5,(A24/2+1),FALSE)</f>
        <v>0.39605036725531584</v>
      </c>
      <c r="C24">
        <f>AVERAGE(AVERAGE(B24:B25),B25,AVERAGE(B25:B26))</f>
        <v>0.25172209243574872</v>
      </c>
      <c r="D24">
        <f>AVERAGE(AVERAGE(B24:B25),B25,AVERAGE(B25:B26))</f>
        <v>0.25172209243574872</v>
      </c>
      <c r="E24">
        <f>AVERAGE(AVERAGE(B24:B25),B25,AVERAGE(B25:B26))</f>
        <v>0.25172209243574872</v>
      </c>
      <c r="F24">
        <f>AVERAGE(B24:B34)</f>
        <v>0.12637471030738648</v>
      </c>
      <c r="G24">
        <f>AVERAGE(B24:B74)</f>
        <v>3.0013606988557234E-2</v>
      </c>
      <c r="H24">
        <v>2</v>
      </c>
    </row>
    <row r="25" spans="1:8" x14ac:dyDescent="0.25">
      <c r="A25">
        <v>4</v>
      </c>
      <c r="B25">
        <f>VLOOKUP($B$2,'Standard Deposition Curves'!$B$3:$DW$5,(A25/2+1),FALSE)</f>
        <v>0.23521562757260978</v>
      </c>
      <c r="C25">
        <f t="shared" ref="C25:C88" si="2">AVERAGE(AVERAGE(B25:B26),B26,AVERAGE(B26:B27))</f>
        <v>0.17809827962081634</v>
      </c>
      <c r="D25">
        <f t="shared" ref="D25:D88" si="3">AVERAGE(AVERAGE(B25:B26),B26,AVERAGE(B26:B27))</f>
        <v>0.17809827962081634</v>
      </c>
      <c r="E25">
        <f t="shared" ref="E25:E88" si="4">AVERAGE(AVERAGE(B25:B26),B26,AVERAGE(B26:B27))</f>
        <v>0.17809827962081634</v>
      </c>
      <c r="F25">
        <f t="shared" ref="F25:F88" si="5">AVERAGE(B25:B35)</f>
        <v>9.1988598252067857E-2</v>
      </c>
      <c r="G25">
        <f t="shared" ref="G25:G88" si="6">AVERAGE(B25:B75)</f>
        <v>2.2257940720460823E-2</v>
      </c>
      <c r="H25">
        <v>4</v>
      </c>
    </row>
    <row r="26" spans="1:8" x14ac:dyDescent="0.25">
      <c r="A26">
        <v>6</v>
      </c>
      <c r="B26">
        <f>VLOOKUP($B$2,'Standard Deposition Curves'!$B$3:$DW$5,(A26/2+1),FALSE)</f>
        <v>0.17341967706873754</v>
      </c>
      <c r="C26">
        <f t="shared" si="2"/>
        <v>0.14172068315195166</v>
      </c>
      <c r="D26">
        <f t="shared" si="3"/>
        <v>0.14172068315195166</v>
      </c>
      <c r="E26">
        <f t="shared" si="4"/>
        <v>0.14172068315195166</v>
      </c>
      <c r="F26">
        <f t="shared" si="5"/>
        <v>7.1938711121983315E-2</v>
      </c>
      <c r="G26">
        <f t="shared" si="6"/>
        <v>1.7655444887775765E-2</v>
      </c>
      <c r="H26">
        <v>6</v>
      </c>
    </row>
    <row r="27" spans="1:8" x14ac:dyDescent="0.25">
      <c r="A27">
        <v>8</v>
      </c>
      <c r="B27">
        <f>VLOOKUP($B$2,'Standard Deposition Curves'!$B$3:$DW$5,(A27/2+1),FALSE)</f>
        <v>0.13969534187733812</v>
      </c>
      <c r="C27">
        <f t="shared" si="2"/>
        <v>0.1191970134981767</v>
      </c>
      <c r="D27">
        <f t="shared" si="3"/>
        <v>0.1191970134981767</v>
      </c>
      <c r="E27">
        <f t="shared" si="4"/>
        <v>0.1191970134981767</v>
      </c>
      <c r="F27">
        <f t="shared" si="5"/>
        <v>5.7287646187769825E-2</v>
      </c>
      <c r="G27">
        <f t="shared" si="6"/>
        <v>1.4264210700299585E-2</v>
      </c>
      <c r="H27">
        <v>8</v>
      </c>
    </row>
    <row r="28" spans="1:8" x14ac:dyDescent="0.25">
      <c r="A28">
        <v>10</v>
      </c>
      <c r="B28">
        <f>VLOOKUP($B$2,'Standard Deposition Curves'!$B$3:$DW$5,(A28/2+1),FALSE)</f>
        <v>0.11812305433361997</v>
      </c>
      <c r="C28">
        <f t="shared" si="2"/>
        <v>0.1036377783565966</v>
      </c>
      <c r="D28">
        <f t="shared" si="3"/>
        <v>0.1036377783565966</v>
      </c>
      <c r="E28">
        <f t="shared" si="4"/>
        <v>0.1036377783565966</v>
      </c>
      <c r="F28">
        <f t="shared" si="5"/>
        <v>4.5531010935972296E-2</v>
      </c>
      <c r="G28">
        <f t="shared" si="6"/>
        <v>1.1533840339352638E-2</v>
      </c>
      <c r="H28">
        <v>10</v>
      </c>
    </row>
    <row r="29" spans="1:8" x14ac:dyDescent="0.25">
      <c r="A29">
        <v>12</v>
      </c>
      <c r="B29">
        <f>VLOOKUP($B$2,'Standard Deposition Curves'!$B$3:$DW$5,(A29/2+1),FALSE)</f>
        <v>0.10299452177724223</v>
      </c>
      <c r="C29">
        <f t="shared" si="2"/>
        <v>8.6234956963576082E-2</v>
      </c>
      <c r="D29">
        <f t="shared" si="3"/>
        <v>8.6234956963576082E-2</v>
      </c>
      <c r="E29">
        <f t="shared" si="4"/>
        <v>8.6234956963576082E-2</v>
      </c>
      <c r="F29">
        <f t="shared" si="5"/>
        <v>3.5599093677929926E-2</v>
      </c>
      <c r="G29">
        <f t="shared" si="6"/>
        <v>9.2260823445139313E-3</v>
      </c>
      <c r="H29">
        <v>12</v>
      </c>
    </row>
    <row r="30" spans="1:8" x14ac:dyDescent="0.25">
      <c r="A30">
        <v>14</v>
      </c>
      <c r="B30">
        <f>VLOOKUP($B$2,'Standard Deposition Curves'!$B$3:$DW$5,(A30/2+1),FALSE)</f>
        <v>9.1725528696990744E-2</v>
      </c>
      <c r="C30">
        <f t="shared" si="2"/>
        <v>5.2917170878040064E-2</v>
      </c>
      <c r="D30">
        <f t="shared" si="3"/>
        <v>5.2917170878040064E-2</v>
      </c>
      <c r="E30">
        <f t="shared" si="4"/>
        <v>5.2917170878040064E-2</v>
      </c>
      <c r="F30">
        <f t="shared" si="5"/>
        <v>2.6932397006287145E-2</v>
      </c>
      <c r="G30">
        <f t="shared" si="6"/>
        <v>7.2146107254924142E-3</v>
      </c>
      <c r="H30">
        <v>14</v>
      </c>
    </row>
    <row r="31" spans="1:8" x14ac:dyDescent="0.25">
      <c r="A31">
        <v>16</v>
      </c>
      <c r="B31">
        <f>VLOOKUP($B$2,'Standard Deposition Curves'!$B$3:$DW$5,(A31/2+1),FALSE)</f>
        <v>4.7513105216251336E-2</v>
      </c>
      <c r="C31">
        <f t="shared" si="2"/>
        <v>3.6349200772766044E-2</v>
      </c>
      <c r="D31">
        <f t="shared" si="3"/>
        <v>3.6349200772766044E-2</v>
      </c>
      <c r="E31">
        <f t="shared" si="4"/>
        <v>3.6349200772766044E-2</v>
      </c>
      <c r="F31">
        <f t="shared" si="5"/>
        <v>1.9200151202541905E-2</v>
      </c>
      <c r="G31">
        <f t="shared" si="6"/>
        <v>5.4237687170113824E-3</v>
      </c>
      <c r="H31">
        <v>16</v>
      </c>
    </row>
    <row r="32" spans="1:8" x14ac:dyDescent="0.25">
      <c r="A32">
        <v>18</v>
      </c>
      <c r="B32">
        <f>VLOOKUP($B$2,'Standard Deposition Curves'!$B$3:$DW$5,(A32/2+1),FALSE)</f>
        <v>3.5725075706244294E-2</v>
      </c>
      <c r="C32">
        <f t="shared" si="2"/>
        <v>2.8071663228208182E-2</v>
      </c>
      <c r="D32">
        <f t="shared" si="3"/>
        <v>2.8071663228208182E-2</v>
      </c>
      <c r="E32">
        <f t="shared" si="4"/>
        <v>2.8071663228208182E-2</v>
      </c>
      <c r="F32">
        <f t="shared" si="5"/>
        <v>1.5412811673986948E-2</v>
      </c>
      <c r="G32">
        <f t="shared" si="6"/>
        <v>4.4995248981002482E-3</v>
      </c>
      <c r="H32">
        <v>18</v>
      </c>
    </row>
    <row r="33" spans="1:8" x14ac:dyDescent="0.25">
      <c r="A33">
        <v>20</v>
      </c>
      <c r="B33">
        <f>VLOOKUP($B$2,'Standard Deposition Curves'!$B$3:$DW$5,(A33/2+1),FALSE)</f>
        <v>2.7681796595367764E-2</v>
      </c>
      <c r="C33">
        <f t="shared" si="2"/>
        <v>2.2232633394718954E-2</v>
      </c>
      <c r="D33">
        <f t="shared" si="3"/>
        <v>2.2232633394718954E-2</v>
      </c>
      <c r="E33">
        <f t="shared" si="4"/>
        <v>2.2232633394718954E-2</v>
      </c>
      <c r="F33">
        <f t="shared" si="5"/>
        <v>1.2634980249228454E-2</v>
      </c>
      <c r="G33">
        <f t="shared" si="6"/>
        <v>3.806124420614385E-3</v>
      </c>
      <c r="H33">
        <v>20</v>
      </c>
    </row>
    <row r="34" spans="1:8" x14ac:dyDescent="0.25">
      <c r="A34">
        <v>22</v>
      </c>
      <c r="B34">
        <f>VLOOKUP($B$2,'Standard Deposition Curves'!$B$3:$DW$5,(A34/2+1),FALSE)</f>
        <v>2.1977717281533731E-2</v>
      </c>
      <c r="C34">
        <f t="shared" si="2"/>
        <v>1.797618750174293E-2</v>
      </c>
      <c r="D34">
        <f t="shared" si="3"/>
        <v>1.797618750174293E-2</v>
      </c>
      <c r="E34">
        <f t="shared" si="4"/>
        <v>1.797618750174293E-2</v>
      </c>
      <c r="F34">
        <f t="shared" si="5"/>
        <v>1.0536003466202723E-2</v>
      </c>
      <c r="G34">
        <f t="shared" si="6"/>
        <v>3.2701571293753929E-3</v>
      </c>
      <c r="H34">
        <v>22</v>
      </c>
    </row>
    <row r="35" spans="1:8" x14ac:dyDescent="0.25">
      <c r="A35">
        <v>24</v>
      </c>
      <c r="B35">
        <f>VLOOKUP($B$2,'Standard Deposition Curves'!$B$3:$DW$5,(A35/2+1),FALSE)</f>
        <v>1.7803134646811023E-2</v>
      </c>
      <c r="C35">
        <f t="shared" si="2"/>
        <v>1.4788095667653193E-2</v>
      </c>
      <c r="D35">
        <f t="shared" si="3"/>
        <v>1.4788095667653193E-2</v>
      </c>
      <c r="E35">
        <f t="shared" si="4"/>
        <v>1.4788095667653193E-2</v>
      </c>
      <c r="F35">
        <f t="shared" si="5"/>
        <v>8.9111042796060844E-3</v>
      </c>
      <c r="G35">
        <f t="shared" si="6"/>
        <v>2.8457715343621582E-3</v>
      </c>
      <c r="H35">
        <v>24</v>
      </c>
    </row>
    <row r="36" spans="1:8" x14ac:dyDescent="0.25">
      <c r="A36">
        <v>26</v>
      </c>
      <c r="B36">
        <f>VLOOKUP($B$2,'Standard Deposition Curves'!$B$3:$DW$5,(A36/2+1),FALSE)</f>
        <v>1.466686914167975E-2</v>
      </c>
      <c r="C36">
        <f t="shared" si="2"/>
        <v>1.2345179069800266E-2</v>
      </c>
      <c r="D36">
        <f t="shared" si="3"/>
        <v>1.2345179069800266E-2</v>
      </c>
      <c r="E36">
        <f t="shared" si="4"/>
        <v>1.2345179069800266E-2</v>
      </c>
      <c r="F36">
        <f t="shared" si="5"/>
        <v>7.6276480536619229E-3</v>
      </c>
      <c r="G36">
        <f t="shared" si="6"/>
        <v>2.5029916245883446E-3</v>
      </c>
      <c r="H36">
        <v>26</v>
      </c>
    </row>
    <row r="37" spans="1:8" x14ac:dyDescent="0.25">
      <c r="A37">
        <v>28</v>
      </c>
      <c r="B37">
        <f>VLOOKUP($B$2,'Standard Deposition Curves'!$B$3:$DW$5,(A37/2+1),FALSE)</f>
        <v>1.2257962792389136E-2</v>
      </c>
      <c r="C37">
        <f t="shared" si="2"/>
        <v>1.0436557286300698E-2</v>
      </c>
      <c r="D37">
        <f t="shared" si="3"/>
        <v>1.0436557286300698E-2</v>
      </c>
      <c r="E37">
        <f t="shared" si="4"/>
        <v>1.0436557286300698E-2</v>
      </c>
      <c r="F37">
        <f t="shared" si="5"/>
        <v>6.5965072466250057E-3</v>
      </c>
      <c r="G37">
        <f t="shared" si="6"/>
        <v>2.2214713961078063E-3</v>
      </c>
      <c r="H37">
        <v>28</v>
      </c>
    </row>
    <row r="38" spans="1:8" x14ac:dyDescent="0.25">
      <c r="A38">
        <v>30</v>
      </c>
      <c r="B38">
        <f>VLOOKUP($B$2,'Standard Deposition Curves'!$B$3:$DW$5,(A38/2+1),FALSE)</f>
        <v>1.0372354107565296E-2</v>
      </c>
      <c r="C38">
        <f t="shared" si="2"/>
        <v>8.9201784128920703E-3</v>
      </c>
      <c r="D38">
        <f t="shared" si="3"/>
        <v>8.9201784128920703E-3</v>
      </c>
      <c r="E38">
        <f t="shared" si="4"/>
        <v>8.9201784128920703E-3</v>
      </c>
      <c r="F38">
        <f t="shared" si="5"/>
        <v>5.7559188656490711E-3</v>
      </c>
      <c r="G38">
        <f t="shared" si="6"/>
        <v>1.9869611751834565E-3</v>
      </c>
      <c r="H38">
        <v>30</v>
      </c>
    </row>
    <row r="39" spans="1:8" x14ac:dyDescent="0.25">
      <c r="A39">
        <v>32</v>
      </c>
      <c r="B39">
        <f>VLOOKUP($B$2,'Standard Deposition Curves'!$B$3:$DW$5,(A39/2+1),FALSE)</f>
        <v>8.8719644951538671E-3</v>
      </c>
      <c r="C39">
        <f t="shared" si="2"/>
        <v>7.697703817938939E-3</v>
      </c>
      <c r="D39">
        <f t="shared" si="3"/>
        <v>7.697703817938939E-3</v>
      </c>
      <c r="E39">
        <f t="shared" si="4"/>
        <v>7.697703817938939E-3</v>
      </c>
      <c r="F39">
        <f t="shared" si="5"/>
        <v>5.0619499297061693E-3</v>
      </c>
      <c r="G39">
        <f t="shared" si="6"/>
        <v>1.7892116807295322E-3</v>
      </c>
      <c r="H39">
        <v>32</v>
      </c>
    </row>
    <row r="40" spans="1:8" x14ac:dyDescent="0.25">
      <c r="A40">
        <v>34</v>
      </c>
      <c r="B40">
        <f>VLOOKUP($B$2,'Standard Deposition Curves'!$B$3:$DW$5,(A40/2+1),FALSE)</f>
        <v>7.6608583891716632E-3</v>
      </c>
      <c r="C40">
        <f t="shared" si="2"/>
        <v>6.6994213690818169E-3</v>
      </c>
      <c r="D40">
        <f t="shared" si="3"/>
        <v>6.6994213690818169E-3</v>
      </c>
      <c r="E40">
        <f t="shared" si="4"/>
        <v>6.6994213690818169E-3</v>
      </c>
      <c r="F40">
        <f t="shared" si="5"/>
        <v>4.4826399247142046E-3</v>
      </c>
      <c r="G40">
        <f t="shared" si="6"/>
        <v>1.6206803070556517E-3</v>
      </c>
      <c r="H40">
        <v>34</v>
      </c>
    </row>
    <row r="41" spans="1:8" x14ac:dyDescent="0.25">
      <c r="A41">
        <v>36</v>
      </c>
      <c r="B41">
        <f>VLOOKUP($B$2,'Standard Deposition Curves'!$B$3:$DW$5,(A41/2+1),FALSE)</f>
        <v>6.6708248557931114E-3</v>
      </c>
      <c r="C41">
        <f t="shared" si="2"/>
        <v>5.874872749713521E-3</v>
      </c>
      <c r="D41">
        <f t="shared" si="3"/>
        <v>5.874872749713521E-3</v>
      </c>
      <c r="E41">
        <f t="shared" si="4"/>
        <v>5.874872749713521E-3</v>
      </c>
      <c r="F41">
        <f t="shared" si="5"/>
        <v>3.9942790458810211E-3</v>
      </c>
      <c r="G41">
        <f t="shared" si="6"/>
        <v>1.4757048490250568E-3</v>
      </c>
      <c r="H41">
        <v>36</v>
      </c>
    </row>
    <row r="42" spans="1:8" x14ac:dyDescent="0.25">
      <c r="A42">
        <v>38</v>
      </c>
      <c r="B42">
        <f>VLOOKUP($B$2,'Standard Deposition Curves'!$B$3:$DW$5,(A42/2+1),FALSE)</f>
        <v>5.8523704021467863E-3</v>
      </c>
      <c r="C42">
        <f t="shared" si="2"/>
        <v>5.1868570866391676E-3</v>
      </c>
      <c r="D42">
        <f t="shared" si="3"/>
        <v>5.1868570866391676E-3</v>
      </c>
      <c r="E42">
        <f t="shared" si="4"/>
        <v>5.1868570866391676E-3</v>
      </c>
      <c r="F42">
        <f t="shared" si="5"/>
        <v>3.5789735804406977E-3</v>
      </c>
      <c r="G42">
        <f t="shared" si="6"/>
        <v>1.3499599353853121E-3</v>
      </c>
      <c r="H42">
        <v>38</v>
      </c>
    </row>
    <row r="43" spans="1:8" x14ac:dyDescent="0.25">
      <c r="A43">
        <v>40</v>
      </c>
      <c r="B43">
        <f>VLOOKUP($B$2,'Standard Deposition Curves'!$B$3:$DW$5,(A43/2+1),FALSE)</f>
        <v>5.1689300339008738E-3</v>
      </c>
      <c r="C43">
        <f t="shared" si="2"/>
        <v>4.6074940318684117E-3</v>
      </c>
      <c r="D43">
        <f t="shared" si="3"/>
        <v>4.6074940318684117E-3</v>
      </c>
      <c r="E43">
        <f t="shared" si="4"/>
        <v>4.6074940318684117E-3</v>
      </c>
      <c r="F43">
        <f t="shared" si="5"/>
        <v>3.2230122046525301E-3</v>
      </c>
      <c r="G43">
        <f t="shared" si="6"/>
        <v>1.2400900688276898E-3</v>
      </c>
      <c r="H43">
        <v>40</v>
      </c>
    </row>
    <row r="44" spans="1:8" x14ac:dyDescent="0.25">
      <c r="A44">
        <v>42</v>
      </c>
      <c r="B44">
        <f>VLOOKUP($B$2,'Standard Deposition Curves'!$B$3:$DW$5,(A44/2+1),FALSE)</f>
        <v>4.5930519820847233E-3</v>
      </c>
      <c r="C44">
        <f t="shared" si="2"/>
        <v>4.1155788432321316E-3</v>
      </c>
      <c r="D44">
        <f t="shared" si="3"/>
        <v>4.1155788432321316E-3</v>
      </c>
      <c r="E44">
        <f t="shared" si="4"/>
        <v>4.1155788432321316E-3</v>
      </c>
      <c r="F44">
        <f t="shared" si="5"/>
        <v>2.9157448162718856E-3</v>
      </c>
      <c r="G44">
        <f t="shared" si="6"/>
        <v>1.1434561703610006E-3</v>
      </c>
      <c r="H44">
        <v>42</v>
      </c>
    </row>
    <row r="45" spans="1:8" x14ac:dyDescent="0.25">
      <c r="A45">
        <v>44</v>
      </c>
      <c r="B45">
        <f>VLOOKUP($B$2,'Standard Deposition Curves'!$B$3:$DW$5,(A45/2+1),FALSE)</f>
        <v>4.1038262289707032E-3</v>
      </c>
      <c r="C45">
        <f t="shared" si="2"/>
        <v>3.6947685231575635E-3</v>
      </c>
      <c r="D45">
        <f t="shared" si="3"/>
        <v>3.6947685231575635E-3</v>
      </c>
      <c r="E45">
        <f t="shared" si="4"/>
        <v>3.6947685231575635E-3</v>
      </c>
      <c r="F45">
        <f t="shared" si="5"/>
        <v>2.6487975901037719E-3</v>
      </c>
      <c r="G45">
        <f t="shared" si="6"/>
        <v>1.057956929048035E-3</v>
      </c>
      <c r="H45">
        <v>44</v>
      </c>
    </row>
    <row r="46" spans="1:8" x14ac:dyDescent="0.25">
      <c r="A46">
        <v>46</v>
      </c>
      <c r="B46">
        <f>VLOOKUP($B$2,'Standard Deposition Curves'!$B$3:$DW$5,(A46/2+1),FALSE)</f>
        <v>3.6851161614252547E-3</v>
      </c>
      <c r="C46">
        <f t="shared" si="2"/>
        <v>3.3323146366956245E-3</v>
      </c>
      <c r="D46">
        <f t="shared" si="3"/>
        <v>3.3323146366956245E-3</v>
      </c>
      <c r="E46">
        <f t="shared" si="4"/>
        <v>3.3323146366956245E-3</v>
      </c>
      <c r="F46">
        <f t="shared" si="5"/>
        <v>2.4155135195493252E-3</v>
      </c>
      <c r="G46">
        <f t="shared" si="6"/>
        <v>9.8190056928185361E-4</v>
      </c>
      <c r="H46">
        <v>46</v>
      </c>
    </row>
    <row r="47" spans="1:8" x14ac:dyDescent="0.25">
      <c r="A47">
        <v>48</v>
      </c>
      <c r="B47">
        <f>VLOOKUP($B$2,'Standard Deposition Curves'!$B$3:$DW$5,(A47/2+1),FALSE)</f>
        <v>3.3243202642736615E-3</v>
      </c>
      <c r="C47">
        <f t="shared" si="2"/>
        <v>3.0181630805137354E-3</v>
      </c>
      <c r="D47">
        <f t="shared" si="3"/>
        <v>3.0181630805137354E-3</v>
      </c>
      <c r="E47">
        <f t="shared" si="4"/>
        <v>3.0181630805137354E-3</v>
      </c>
      <c r="F47">
        <f t="shared" si="5"/>
        <v>2.2105472020876728E-3</v>
      </c>
      <c r="G47">
        <f t="shared" si="6"/>
        <v>9.1391128835420249E-4</v>
      </c>
      <c r="H47">
        <v>48</v>
      </c>
    </row>
    <row r="48" spans="1:8" x14ac:dyDescent="0.25">
      <c r="A48">
        <v>50</v>
      </c>
      <c r="B48">
        <f>VLOOKUP($B$2,'Standard Deposition Curves'!$B$3:$DW$5,(A48/2+1),FALSE)</f>
        <v>3.0114906016538451E-3</v>
      </c>
      <c r="C48">
        <f t="shared" si="2"/>
        <v>2.7443047151115944E-3</v>
      </c>
      <c r="D48">
        <f t="shared" si="3"/>
        <v>2.7443047151115944E-3</v>
      </c>
      <c r="E48">
        <f t="shared" si="4"/>
        <v>2.7443047151115944E-3</v>
      </c>
      <c r="F48">
        <f t="shared" si="5"/>
        <v>2.0295670359047713E-3</v>
      </c>
      <c r="G48">
        <f t="shared" si="6"/>
        <v>8.528599716854196E-4</v>
      </c>
      <c r="H48">
        <v>50</v>
      </c>
    </row>
    <row r="49" spans="1:8" x14ac:dyDescent="0.25">
      <c r="A49">
        <v>52</v>
      </c>
      <c r="B49">
        <f>VLOOKUP($B$2,'Standard Deposition Curves'!$B$3:$DW$5,(A49/2+1),FALSE)</f>
        <v>2.7386958121933674E-3</v>
      </c>
      <c r="C49">
        <f t="shared" si="2"/>
        <v>2.5043003825281733E-3</v>
      </c>
      <c r="D49">
        <f t="shared" si="3"/>
        <v>2.5043003825281733E-3</v>
      </c>
      <c r="E49">
        <f t="shared" si="4"/>
        <v>2.5043003825281733E-3</v>
      </c>
      <c r="F49">
        <f t="shared" si="5"/>
        <v>1.8690334350683223E-3</v>
      </c>
      <c r="G49">
        <f t="shared" si="6"/>
        <v>7.9781219014961259E-4</v>
      </c>
      <c r="H49">
        <v>52</v>
      </c>
    </row>
    <row r="50" spans="1:8" x14ac:dyDescent="0.25">
      <c r="A50">
        <v>54</v>
      </c>
      <c r="B50">
        <f>VLOOKUP($B$2,'Standard Deposition Curves'!$B$3:$DW$5,(A50/2+1),FALSE)</f>
        <v>2.499554440242253E-3</v>
      </c>
      <c r="C50">
        <f t="shared" si="2"/>
        <v>2.2929290107030725E-3</v>
      </c>
      <c r="D50">
        <f t="shared" si="3"/>
        <v>2.2929290107030725E-3</v>
      </c>
      <c r="E50">
        <f t="shared" si="4"/>
        <v>2.2929290107030725E-3</v>
      </c>
      <c r="F50">
        <f t="shared" si="5"/>
        <v>1.7260316447612009E-3</v>
      </c>
      <c r="G50">
        <f t="shared" si="6"/>
        <v>7.4798868535314532E-4</v>
      </c>
      <c r="H50">
        <v>54</v>
      </c>
    </row>
    <row r="51" spans="1:8" x14ac:dyDescent="0.25">
      <c r="A51">
        <v>56</v>
      </c>
      <c r="B51">
        <f>VLOOKUP($B$2,'Standard Deposition Curves'!$B$3:$DW$5,(A51/2+1),FALSE)</f>
        <v>2.2888887220066591E-3</v>
      </c>
      <c r="C51">
        <f t="shared" si="2"/>
        <v>2.1059238223802988E-3</v>
      </c>
      <c r="D51">
        <f t="shared" si="3"/>
        <v>2.1059238223802988E-3</v>
      </c>
      <c r="E51">
        <f t="shared" si="4"/>
        <v>2.1059238223802988E-3</v>
      </c>
      <c r="F51">
        <f t="shared" si="5"/>
        <v>1.5981443054520511E-3</v>
      </c>
      <c r="G51">
        <f t="shared" si="6"/>
        <v>7.0273500316409747E-4</v>
      </c>
      <c r="H51">
        <v>56</v>
      </c>
    </row>
    <row r="52" spans="1:8" x14ac:dyDescent="0.25">
      <c r="A52">
        <v>58</v>
      </c>
      <c r="B52">
        <f>VLOOKUP($B$2,'Standard Deposition Curves'!$B$3:$DW$5,(A52/2+1),FALSE)</f>
        <v>2.1024647359495479E-3</v>
      </c>
      <c r="C52">
        <f t="shared" si="2"/>
        <v>1.9397724285951841E-3</v>
      </c>
      <c r="D52">
        <f t="shared" si="3"/>
        <v>1.9397724285951841E-3</v>
      </c>
      <c r="E52">
        <f t="shared" si="4"/>
        <v>1.9397724285951841E-3</v>
      </c>
      <c r="F52">
        <f t="shared" si="5"/>
        <v>1.4833533151982772E-3</v>
      </c>
      <c r="G52">
        <f t="shared" si="6"/>
        <v>6.6149791382895786E-4</v>
      </c>
      <c r="H52">
        <v>58</v>
      </c>
    </row>
    <row r="53" spans="1:8" x14ac:dyDescent="0.25">
      <c r="A53">
        <v>60</v>
      </c>
      <c r="B53">
        <f>VLOOKUP($B$2,'Standard Deposition Curves'!$B$3:$DW$5,(A53/2+1),FALSE)</f>
        <v>1.9367952684769434E-3</v>
      </c>
      <c r="C53">
        <f t="shared" si="2"/>
        <v>1.7915638015945899E-3</v>
      </c>
      <c r="D53">
        <f t="shared" si="3"/>
        <v>1.7915638015945899E-3</v>
      </c>
      <c r="E53">
        <f t="shared" si="4"/>
        <v>1.7915638015945899E-3</v>
      </c>
      <c r="F53">
        <f t="shared" si="5"/>
        <v>1.3799635351518784E-3</v>
      </c>
      <c r="G53">
        <f t="shared" si="6"/>
        <v>6.2380692543605599E-4</v>
      </c>
      <c r="H53">
        <v>60</v>
      </c>
    </row>
    <row r="54" spans="1:8" x14ac:dyDescent="0.25">
      <c r="A54">
        <v>62</v>
      </c>
      <c r="B54">
        <f>VLOOKUP($B$2,'Standard Deposition Curves'!$B$3:$DW$5,(A54/2+1),FALSE)</f>
        <v>1.7889887617137815E-3</v>
      </c>
      <c r="C54">
        <f t="shared" si="2"/>
        <v>1.6588700319212421E-3</v>
      </c>
      <c r="D54">
        <f t="shared" si="3"/>
        <v>1.6588700319212421E-3</v>
      </c>
      <c r="E54">
        <f t="shared" si="4"/>
        <v>1.6588700319212421E-3</v>
      </c>
      <c r="F54">
        <f t="shared" si="5"/>
        <v>1.2865429532798991E-3</v>
      </c>
      <c r="G54">
        <f t="shared" si="6"/>
        <v>5.8925966117256458E-4</v>
      </c>
      <c r="H54">
        <v>62</v>
      </c>
    </row>
    <row r="55" spans="1:8" x14ac:dyDescent="0.25">
      <c r="A55">
        <v>64</v>
      </c>
      <c r="B55">
        <f>VLOOKUP($B$2,'Standard Deposition Curves'!$B$3:$DW$5,(A55/2+1),FALSE)</f>
        <v>1.6566324942354695E-3</v>
      </c>
      <c r="C55">
        <f t="shared" si="2"/>
        <v>1.5396541625116202E-3</v>
      </c>
      <c r="D55">
        <f t="shared" si="3"/>
        <v>1.5396541625116202E-3</v>
      </c>
      <c r="E55">
        <f t="shared" si="4"/>
        <v>1.5396541625116202E-3</v>
      </c>
      <c r="F55">
        <f t="shared" si="5"/>
        <v>1.2018753710792678E-3</v>
      </c>
      <c r="G55">
        <f t="shared" si="6"/>
        <v>5.575101969468887E-4</v>
      </c>
      <c r="H55">
        <v>64</v>
      </c>
    </row>
    <row r="56" spans="1:8" x14ac:dyDescent="0.25">
      <c r="A56">
        <v>66</v>
      </c>
      <c r="B56">
        <f>VLOOKUP($B$2,'Standard Deposition Curves'!$B$3:$DW$5,(A56/2+1),FALSE)</f>
        <v>1.5377014528717939E-3</v>
      </c>
      <c r="C56">
        <f t="shared" si="2"/>
        <v>1.4321977610869737E-3</v>
      </c>
      <c r="D56">
        <f t="shared" si="3"/>
        <v>1.4321977610869737E-3</v>
      </c>
      <c r="E56">
        <f t="shared" si="4"/>
        <v>1.4321977610869737E-3</v>
      </c>
      <c r="F56">
        <f t="shared" si="5"/>
        <v>1.1249227063456707E-3</v>
      </c>
      <c r="G56">
        <f t="shared" si="6"/>
        <v>5.2825968826991415E-4</v>
      </c>
      <c r="H56">
        <v>66</v>
      </c>
    </row>
    <row r="57" spans="1:8" x14ac:dyDescent="0.25">
      <c r="A57">
        <v>68</v>
      </c>
      <c r="B57">
        <f>VLOOKUP($B$2,'Standard Deposition Curves'!$B$3:$DW$5,(A57/2+1),FALSE)</f>
        <v>1.4304866693470762E-3</v>
      </c>
      <c r="C57">
        <f t="shared" si="2"/>
        <v>1.3350435678078267E-3</v>
      </c>
      <c r="D57">
        <f t="shared" si="3"/>
        <v>1.3350435678078267E-3</v>
      </c>
      <c r="E57">
        <f t="shared" si="4"/>
        <v>1.3350435678078267E-3</v>
      </c>
      <c r="F57">
        <f t="shared" si="5"/>
        <v>1.0547947429764967E-3</v>
      </c>
      <c r="G57">
        <f t="shared" si="6"/>
        <v>5.0124878276378503E-4</v>
      </c>
      <c r="H57">
        <v>68</v>
      </c>
    </row>
    <row r="58" spans="1:8" x14ac:dyDescent="0.25">
      <c r="A58">
        <v>70</v>
      </c>
      <c r="B58">
        <f>VLOOKUP($B$2,'Standard Deposition Curves'!$B$3:$DW$5,(A58/2+1),FALSE)</f>
        <v>1.3335384362617444E-3</v>
      </c>
      <c r="C58">
        <f t="shared" si="2"/>
        <v>1.2469497541480669E-3</v>
      </c>
      <c r="D58">
        <f t="shared" si="3"/>
        <v>1.2469497541480669E-3</v>
      </c>
      <c r="E58">
        <f t="shared" si="4"/>
        <v>1.2469497541480669E-3</v>
      </c>
      <c r="F58">
        <f t="shared" si="5"/>
        <v>9.9072469414810522E-4</v>
      </c>
      <c r="G58">
        <f t="shared" si="6"/>
        <v>4.7625143673862272E-4</v>
      </c>
      <c r="H58">
        <v>70</v>
      </c>
    </row>
    <row r="59" spans="1:8" x14ac:dyDescent="0.25">
      <c r="A59">
        <v>72</v>
      </c>
      <c r="B59">
        <f>VLOOKUP($B$2,'Standard Deposition Curves'!$B$3:$DW$5,(A59/2+1),FALSE)</f>
        <v>1.2456209924529063E-3</v>
      </c>
      <c r="C59">
        <f t="shared" si="2"/>
        <v>1.166853195925773E-3</v>
      </c>
      <c r="D59">
        <f t="shared" si="3"/>
        <v>1.166853195925773E-3</v>
      </c>
      <c r="E59">
        <f t="shared" si="4"/>
        <v>1.166853195925773E-3</v>
      </c>
      <c r="F59">
        <f t="shared" si="5"/>
        <v>9.3204933758975618E-4</v>
      </c>
      <c r="G59">
        <f t="shared" si="6"/>
        <v>4.530698441791811E-4</v>
      </c>
      <c r="H59">
        <v>72</v>
      </c>
    </row>
    <row r="60" spans="1:8" x14ac:dyDescent="0.25">
      <c r="A60">
        <v>74</v>
      </c>
      <c r="B60">
        <f>VLOOKUP($B$2,'Standard Deposition Curves'!$B$3:$DW$5,(A60/2+1),FALSE)</f>
        <v>1.1656761188150319E-3</v>
      </c>
      <c r="C60">
        <f t="shared" si="2"/>
        <v>1.0938397965661005E-3</v>
      </c>
      <c r="D60">
        <f t="shared" si="3"/>
        <v>1.0938397965661005E-3</v>
      </c>
      <c r="E60">
        <f t="shared" si="4"/>
        <v>1.0938397965661005E-3</v>
      </c>
      <c r="F60">
        <f t="shared" si="5"/>
        <v>8.7819277202318418E-4</v>
      </c>
      <c r="G60">
        <f t="shared" si="6"/>
        <v>4.3153025333643409E-4</v>
      </c>
      <c r="H60">
        <v>74</v>
      </c>
    </row>
    <row r="61" spans="1:8" x14ac:dyDescent="0.25">
      <c r="A61">
        <v>76</v>
      </c>
      <c r="B61">
        <f>VLOOKUP($B$2,'Standard Deposition Curves'!$B$3:$DW$5,(A61/2+1),FALSE)</f>
        <v>1.0927937078416049E-3</v>
      </c>
      <c r="C61">
        <f t="shared" si="2"/>
        <v>1.0271203633568952E-3</v>
      </c>
      <c r="D61">
        <f t="shared" si="3"/>
        <v>1.0271203633568952E-3</v>
      </c>
      <c r="E61">
        <f t="shared" si="4"/>
        <v>1.0271203633568952E-3</v>
      </c>
      <c r="F61">
        <f t="shared" si="5"/>
        <v>8.2865306061412737E-4</v>
      </c>
      <c r="G61">
        <f t="shared" si="6"/>
        <v>4.1147949628592563E-4</v>
      </c>
      <c r="H61">
        <v>76</v>
      </c>
    </row>
    <row r="62" spans="1:8" x14ac:dyDescent="0.25">
      <c r="A62">
        <v>78</v>
      </c>
      <c r="B62">
        <f>VLOOKUP($B$2,'Standard Deposition Curves'!$B$3:$DW$5,(A62/2+1),FALSE)</f>
        <v>1.0261878292151512E-3</v>
      </c>
      <c r="C62">
        <f t="shared" si="2"/>
        <v>9.6601088647616136E-4</v>
      </c>
      <c r="D62">
        <f t="shared" si="3"/>
        <v>9.6601088647616136E-4</v>
      </c>
      <c r="E62">
        <f t="shared" si="4"/>
        <v>9.6601088647616136E-4</v>
      </c>
      <c r="F62">
        <f t="shared" si="5"/>
        <v>7.8299119050014878E-4</v>
      </c>
      <c r="G62">
        <f t="shared" si="6"/>
        <v>3.9278209478278974E-4</v>
      </c>
      <c r="H62">
        <v>78</v>
      </c>
    </row>
    <row r="63" spans="1:8" x14ac:dyDescent="0.25">
      <c r="A63">
        <v>80</v>
      </c>
      <c r="B63">
        <f>VLOOKUP($B$2,'Standard Deposition Curves'!$B$3:$DW$5,(A63/2+1),FALSE)</f>
        <v>9.6517715543916155E-4</v>
      </c>
      <c r="C63">
        <f t="shared" si="2"/>
        <v>9.0991633074778038E-4</v>
      </c>
      <c r="D63">
        <f t="shared" si="3"/>
        <v>9.0991633074778038E-4</v>
      </c>
      <c r="E63">
        <f t="shared" si="4"/>
        <v>9.0991633074778038E-4</v>
      </c>
      <c r="F63">
        <f t="shared" si="5"/>
        <v>7.40821901329656E-4</v>
      </c>
      <c r="G63">
        <f t="shared" si="6"/>
        <v>3.7531783471086473E-4</v>
      </c>
      <c r="H63">
        <v>80</v>
      </c>
    </row>
    <row r="64" spans="1:8" x14ac:dyDescent="0.25">
      <c r="A64">
        <v>82</v>
      </c>
      <c r="B64">
        <f>VLOOKUP($B$2,'Standard Deposition Curves'!$B$3:$DW$5,(A64/2+1),FALSE)</f>
        <v>9.0916886788517098E-4</v>
      </c>
      <c r="C64">
        <f t="shared" si="2"/>
        <v>8.5831724667973658E-4</v>
      </c>
      <c r="D64">
        <f t="shared" si="3"/>
        <v>8.5831724667973658E-4</v>
      </c>
      <c r="E64">
        <f t="shared" si="4"/>
        <v>8.5831724667973658E-4</v>
      </c>
      <c r="F64">
        <f t="shared" si="5"/>
        <v>7.0180603046233689E-4</v>
      </c>
      <c r="G64">
        <f t="shared" si="6"/>
        <v>3.5897972369217053E-4</v>
      </c>
      <c r="H64">
        <v>82</v>
      </c>
    </row>
    <row r="65" spans="1:8" x14ac:dyDescent="0.25">
      <c r="A65">
        <v>84</v>
      </c>
      <c r="B65">
        <f>VLOOKUP($B$2,'Standard Deposition Curves'!$B$3:$DW$5,(A65/2+1),FALSE)</f>
        <v>8.5764535750683618E-4</v>
      </c>
      <c r="C65">
        <f t="shared" si="2"/>
        <v>8.1075865699688828E-4</v>
      </c>
      <c r="D65">
        <f t="shared" si="3"/>
        <v>8.1075865699688828E-4</v>
      </c>
      <c r="E65">
        <f t="shared" si="4"/>
        <v>8.1075865699688828E-4</v>
      </c>
      <c r="F65">
        <f t="shared" si="5"/>
        <v>6.656440954181357E-4</v>
      </c>
      <c r="G65">
        <f t="shared" si="6"/>
        <v>3.4367226366540093E-4</v>
      </c>
      <c r="H65">
        <v>84</v>
      </c>
    </row>
    <row r="66" spans="1:8" x14ac:dyDescent="0.25">
      <c r="A66">
        <v>86</v>
      </c>
      <c r="B66">
        <f>VLOOKUP($B$2,'Standard Deposition Curves'!$B$3:$DW$5,(A66/2+1),FALSE)</f>
        <v>8.1015318216590398E-4</v>
      </c>
      <c r="C66">
        <f t="shared" si="2"/>
        <v>7.6684078960736384E-4</v>
      </c>
      <c r="D66">
        <f t="shared" si="3"/>
        <v>7.6684078960736384E-4</v>
      </c>
      <c r="E66">
        <f t="shared" si="4"/>
        <v>7.6684078960736384E-4</v>
      </c>
      <c r="F66">
        <f t="shared" si="5"/>
        <v>6.3207089070583438E-4</v>
      </c>
      <c r="G66">
        <f t="shared" si="6"/>
        <v>3.2930998368344309E-4</v>
      </c>
      <c r="H66">
        <v>86</v>
      </c>
    </row>
    <row r="67" spans="1:8" x14ac:dyDescent="0.25">
      <c r="A67">
        <v>88</v>
      </c>
      <c r="B67">
        <f>VLOOKUP($B$2,'Standard Deposition Curves'!$B$3:$DW$5,(A67/2+1),FALSE)</f>
        <v>7.6629385581087782E-4</v>
      </c>
      <c r="C67">
        <f t="shared" si="2"/>
        <v>7.2621131647830877E-4</v>
      </c>
      <c r="D67">
        <f t="shared" si="3"/>
        <v>7.2621131647830877E-4</v>
      </c>
      <c r="E67">
        <f t="shared" si="4"/>
        <v>7.2621131647830877E-4</v>
      </c>
      <c r="F67">
        <f t="shared" si="5"/>
        <v>6.0085092027732927E-4</v>
      </c>
      <c r="G67">
        <f t="shared" si="6"/>
        <v>3.1581618872582404E-4</v>
      </c>
      <c r="H67">
        <v>88</v>
      </c>
    </row>
    <row r="68" spans="1:8" x14ac:dyDescent="0.25">
      <c r="A68">
        <v>90</v>
      </c>
      <c r="B68">
        <f>VLOOKUP($B$2,'Standard Deposition Curves'!$B$3:$DW$5,(A68/2+1),FALSE)</f>
        <v>7.2571613223476801E-4</v>
      </c>
      <c r="C68">
        <f t="shared" si="2"/>
        <v>6.8855882665583258E-4</v>
      </c>
      <c r="D68">
        <f t="shared" si="3"/>
        <v>6.8855882665583258E-4</v>
      </c>
      <c r="E68">
        <f t="shared" si="4"/>
        <v>6.8855882665583258E-4</v>
      </c>
      <c r="F68">
        <f t="shared" si="5"/>
        <v>5.7177452148031893E-4</v>
      </c>
      <c r="G68">
        <f t="shared" si="6"/>
        <v>3.0312188864679146E-4</v>
      </c>
      <c r="H68">
        <v>90</v>
      </c>
    </row>
    <row r="69" spans="1:8" x14ac:dyDescent="0.25">
      <c r="A69">
        <v>92</v>
      </c>
      <c r="B69">
        <f>VLOOKUP($B$2,'Standard Deposition Curves'!$B$3:$DW$5,(A69/2+1),FALSE)</f>
        <v>6.8810951411990302E-4</v>
      </c>
      <c r="C69">
        <f t="shared" si="2"/>
        <v>6.5360731538629516E-4</v>
      </c>
      <c r="D69">
        <f t="shared" si="3"/>
        <v>6.5360731538629516E-4</v>
      </c>
      <c r="E69">
        <f t="shared" si="4"/>
        <v>6.5360731538629516E-4</v>
      </c>
      <c r="F69">
        <f t="shared" si="5"/>
        <v>5.4465456371768353E-4</v>
      </c>
      <c r="G69">
        <f t="shared" si="6"/>
        <v>2.9116487798952386E-4</v>
      </c>
      <c r="H69">
        <v>92</v>
      </c>
    </row>
    <row r="70" spans="1:8" x14ac:dyDescent="0.25">
      <c r="A70">
        <v>94</v>
      </c>
      <c r="B70">
        <f>VLOOKUP($B$2,'Standard Deposition Curves'!$B$3:$DW$5,(A70/2+1),FALSE)</f>
        <v>6.5319877122061527E-4</v>
      </c>
      <c r="C70">
        <f t="shared" si="2"/>
        <v>6.2111151351168059E-4</v>
      </c>
      <c r="D70">
        <f t="shared" si="3"/>
        <v>6.2111151351168059E-4</v>
      </c>
      <c r="E70">
        <f t="shared" si="4"/>
        <v>6.2111151351168059E-4</v>
      </c>
      <c r="F70">
        <f t="shared" si="5"/>
        <v>5.1932362671995851E-4</v>
      </c>
      <c r="G70">
        <f t="shared" si="6"/>
        <v>2.7988894267409054E-4</v>
      </c>
      <c r="H70">
        <v>94</v>
      </c>
    </row>
    <row r="71" spans="1:8" x14ac:dyDescent="0.25">
      <c r="A71">
        <v>96</v>
      </c>
      <c r="B71">
        <f>VLOOKUP($B$2,'Standard Deposition Curves'!$B$3:$DW$5,(A71/2+1),FALSE)</f>
        <v>6.2073929331540672E-4</v>
      </c>
      <c r="C71">
        <f t="shared" si="2"/>
        <v>5.9085291466775094E-4</v>
      </c>
      <c r="D71">
        <f t="shared" si="3"/>
        <v>5.9085291466775094E-4</v>
      </c>
      <c r="E71">
        <f t="shared" si="4"/>
        <v>5.9085291466775094E-4</v>
      </c>
      <c r="F71">
        <f t="shared" si="5"/>
        <v>4.9563158065064775E-4</v>
      </c>
      <c r="G71">
        <f t="shared" si="6"/>
        <v>2.6924317380220728E-4</v>
      </c>
      <c r="H71">
        <v>96</v>
      </c>
    </row>
    <row r="72" spans="1:8" x14ac:dyDescent="0.25">
      <c r="A72">
        <v>98</v>
      </c>
      <c r="B72">
        <f>VLOOKUP($B$2,'Standard Deposition Curves'!$B$3:$DW$5,(A72/2+1),FALSE)</f>
        <v>5.9051313658784171E-4</v>
      </c>
      <c r="C72">
        <f t="shared" si="2"/>
        <v>5.6263638430757007E-4</v>
      </c>
      <c r="D72">
        <f t="shared" si="3"/>
        <v>5.6263638430757007E-4</v>
      </c>
      <c r="E72">
        <f t="shared" si="4"/>
        <v>5.6263638430757007E-4</v>
      </c>
      <c r="F72">
        <f t="shared" si="5"/>
        <v>4.7344350414773445E-4</v>
      </c>
      <c r="G72">
        <f t="shared" si="6"/>
        <v>2.5918137223827838E-4</v>
      </c>
      <c r="H72">
        <v>98</v>
      </c>
    </row>
    <row r="73" spans="1:8" x14ac:dyDescent="0.25">
      <c r="A73">
        <v>100</v>
      </c>
      <c r="B73">
        <f>VLOOKUP($B$2,'Standard Deposition Curves'!$B$3:$DW$5,(A73/2+1),FALSE)</f>
        <v>5.6232564833973229E-4</v>
      </c>
      <c r="C73">
        <f t="shared" si="2"/>
        <v>5.3628725572221465E-4</v>
      </c>
      <c r="D73">
        <f t="shared" si="3"/>
        <v>5.3628725572221465E-4</v>
      </c>
      <c r="E73">
        <f t="shared" si="4"/>
        <v>5.3628725572221465E-4</v>
      </c>
      <c r="F73">
        <f t="shared" si="5"/>
        <v>4.5263788759113951E-4</v>
      </c>
      <c r="G73">
        <f t="shared" si="6"/>
        <v>2.4966153039530432E-4</v>
      </c>
      <c r="H73">
        <v>100</v>
      </c>
    </row>
    <row r="74" spans="1:8" x14ac:dyDescent="0.25">
      <c r="A74">
        <v>102</v>
      </c>
      <c r="B74">
        <f>VLOOKUP($B$2,'Standard Deposition Curves'!$B$3:$DW$5,(A74/2+1),FALSE)</f>
        <v>5.3600257589864913E-4</v>
      </c>
      <c r="C74">
        <f t="shared" si="2"/>
        <v>5.1164883519433466E-4</v>
      </c>
      <c r="D74">
        <f t="shared" si="3"/>
        <v>5.1164883519433466E-4</v>
      </c>
      <c r="E74">
        <f t="shared" si="4"/>
        <v>5.1164883519433466E-4</v>
      </c>
      <c r="F74">
        <f t="shared" si="5"/>
        <v>4.3310507794017703E-4</v>
      </c>
      <c r="G74">
        <f t="shared" si="6"/>
        <v>2.4064537990893718E-4</v>
      </c>
      <c r="H74">
        <v>102</v>
      </c>
    </row>
    <row r="75" spans="1:8" x14ac:dyDescent="0.25">
      <c r="A75">
        <v>104</v>
      </c>
      <c r="B75">
        <f>VLOOKUP($B$2,'Standard Deposition Curves'!$B$3:$DW$5,(A75/2+1),FALSE)</f>
        <v>5.1138758239895955E-4</v>
      </c>
      <c r="C75">
        <f t="shared" si="2"/>
        <v>4.8858025208956533E-4</v>
      </c>
      <c r="D75">
        <f t="shared" si="3"/>
        <v>4.8858025208956533E-4</v>
      </c>
      <c r="E75">
        <f t="shared" si="4"/>
        <v>4.8858025208956533E-4</v>
      </c>
      <c r="F75">
        <f t="shared" si="5"/>
        <v>4.1474592884564986E-4</v>
      </c>
      <c r="G75">
        <f t="shared" si="6"/>
        <v>2.3209799572691537E-4</v>
      </c>
      <c r="H75">
        <v>104</v>
      </c>
    </row>
    <row r="76" spans="1:8" x14ac:dyDescent="0.25">
      <c r="A76">
        <v>106</v>
      </c>
      <c r="B76">
        <f>VLOOKUP($B$2,'Standard Deposition Curves'!$B$3:$DW$5,(A76/2+1),FALSE)</f>
        <v>4.883401056715211E-4</v>
      </c>
      <c r="C76">
        <f t="shared" si="2"/>
        <v>4.6695460075411296E-4</v>
      </c>
      <c r="D76">
        <f t="shared" si="3"/>
        <v>4.6695460075411296E-4</v>
      </c>
      <c r="E76">
        <f t="shared" si="4"/>
        <v>4.6695460075411296E-4</v>
      </c>
      <c r="F76">
        <f t="shared" si="5"/>
        <v>3.9747062574997915E-4</v>
      </c>
      <c r="G76">
        <f t="shared" si="6"/>
        <v>2.2398744865547498E-4</v>
      </c>
      <c r="H76">
        <v>106</v>
      </c>
    </row>
    <row r="77" spans="1:8" x14ac:dyDescent="0.25">
      <c r="A77">
        <v>108</v>
      </c>
      <c r="B77">
        <f>VLOOKUP($B$2,'Standard Deposition Curves'!$B$3:$DW$5,(A77/2+1),FALSE)</f>
        <v>4.6673350745234815E-4</v>
      </c>
      <c r="C77">
        <f t="shared" si="2"/>
        <v>4.4665733007886375E-4</v>
      </c>
      <c r="D77">
        <f t="shared" si="3"/>
        <v>4.4665733007886375E-4</v>
      </c>
      <c r="E77">
        <f t="shared" si="4"/>
        <v>4.4665733007886375E-4</v>
      </c>
      <c r="F77">
        <f t="shared" si="5"/>
        <v>3.8119766061368773E-4</v>
      </c>
      <c r="G77">
        <f t="shared" si="6"/>
        <v>2.1628449965306211E-4</v>
      </c>
      <c r="H77">
        <v>108</v>
      </c>
    </row>
    <row r="78" spans="1:8" x14ac:dyDescent="0.25">
      <c r="A78">
        <v>110</v>
      </c>
      <c r="B78">
        <f>VLOOKUP($B$2,'Standard Deposition Curves'!$B$3:$DW$5,(A78/2+1),FALSE)</f>
        <v>4.4645346904376404E-4</v>
      </c>
      <c r="C78">
        <f t="shared" si="2"/>
        <v>4.2758484392863396E-4</v>
      </c>
      <c r="D78">
        <f t="shared" si="3"/>
        <v>4.2758484392863396E-4</v>
      </c>
      <c r="E78">
        <f t="shared" si="4"/>
        <v>4.2758484392863396E-4</v>
      </c>
      <c r="F78">
        <f t="shared" si="5"/>
        <v>3.6585293495868242E-4</v>
      </c>
      <c r="G78">
        <f t="shared" si="6"/>
        <v>2.089623301953292E-4</v>
      </c>
      <c r="H78">
        <v>110</v>
      </c>
    </row>
    <row r="79" spans="1:8" x14ac:dyDescent="0.25">
      <c r="A79">
        <v>112</v>
      </c>
      <c r="B79">
        <f>VLOOKUP($B$2,'Standard Deposition Curves'!$B$3:$DW$5,(A79/2+1),FALSE)</f>
        <v>4.2739659684577812E-4</v>
      </c>
      <c r="C79">
        <f t="shared" si="2"/>
        <v>4.0964328164728086E-4</v>
      </c>
      <c r="D79">
        <f t="shared" si="3"/>
        <v>4.0964328164728086E-4</v>
      </c>
      <c r="E79">
        <f t="shared" si="4"/>
        <v>4.0964328164728086E-4</v>
      </c>
      <c r="F79">
        <f t="shared" si="5"/>
        <v>3.5136897326517067E-4</v>
      </c>
      <c r="G79">
        <f t="shared" si="6"/>
        <v>2.0199630389422545E-4</v>
      </c>
      <c r="H79">
        <v>112</v>
      </c>
    </row>
    <row r="80" spans="1:8" x14ac:dyDescent="0.25">
      <c r="A80">
        <v>114</v>
      </c>
      <c r="B80">
        <f>VLOOKUP($B$2,'Standard Deposition Curves'!$B$3:$DW$5,(A80/2+1),FALSE)</f>
        <v>4.0946920714492728E-4</v>
      </c>
      <c r="C80">
        <f t="shared" si="2"/>
        <v>3.9274745279351317E-4</v>
      </c>
      <c r="D80">
        <f t="shared" si="3"/>
        <v>3.9274745279351317E-4</v>
      </c>
      <c r="E80">
        <f t="shared" si="4"/>
        <v>3.9274745279351317E-4</v>
      </c>
      <c r="F80">
        <f t="shared" si="5"/>
        <v>3.376842315324604E-4</v>
      </c>
      <c r="G80">
        <f t="shared" si="6"/>
        <v>1.953637552700996E-4</v>
      </c>
      <c r="H80">
        <v>114</v>
      </c>
    </row>
    <row r="81" spans="1:8" x14ac:dyDescent="0.25">
      <c r="A81">
        <v>116</v>
      </c>
      <c r="B81">
        <f>VLOOKUP($B$2,'Standard Deposition Curves'!$B$3:$DW$5,(A81/2+1),FALSE)</f>
        <v>3.9258626445819774E-4</v>
      </c>
      <c r="C81">
        <f t="shared" si="2"/>
        <v>3.7681990434282287E-4</v>
      </c>
      <c r="D81">
        <f t="shared" si="3"/>
        <v>3.7681990434282287E-4</v>
      </c>
      <c r="E81">
        <f t="shared" si="4"/>
        <v>3.7681990434282287E-4</v>
      </c>
      <c r="F81">
        <f t="shared" si="5"/>
        <v>3.2474248812031331E-4</v>
      </c>
      <c r="G81">
        <f t="shared" si="6"/>
        <v>1.8904380217489897E-4</v>
      </c>
      <c r="H81">
        <v>116</v>
      </c>
    </row>
    <row r="82" spans="1:8" x14ac:dyDescent="0.25">
      <c r="A82">
        <v>118</v>
      </c>
      <c r="B82">
        <f>VLOOKUP($B$2,'Standard Deposition Curves'!$B$3:$DW$5,(A82/2+1),FALSE)</f>
        <v>3.766704517833609E-4</v>
      </c>
      <c r="C82">
        <f t="shared" si="2"/>
        <v>3.617901019706154E-4</v>
      </c>
      <c r="D82">
        <f t="shared" si="3"/>
        <v>3.617901019706154E-4</v>
      </c>
      <c r="E82">
        <f t="shared" si="4"/>
        <v>3.617901019706154E-4</v>
      </c>
      <c r="F82">
        <f t="shared" si="5"/>
        <v>3.1249230591194485E-4</v>
      </c>
      <c r="G82">
        <f t="shared" si="6"/>
        <v>1.830171788675233E-4</v>
      </c>
      <c r="H82">
        <v>118</v>
      </c>
    </row>
    <row r="83" spans="1:8" x14ac:dyDescent="0.25">
      <c r="A83">
        <v>120</v>
      </c>
      <c r="B83">
        <f>VLOOKUP($B$2,'Standard Deposition Curves'!$B$3:$DW$5,(A83/2+1),FALSE)</f>
        <v>3.6165135446529625E-4</v>
      </c>
      <c r="C83">
        <f t="shared" si="2"/>
        <v>3.4759370984012173E-4</v>
      </c>
      <c r="D83">
        <f t="shared" si="3"/>
        <v>3.4759370984012173E-4</v>
      </c>
      <c r="E83">
        <f t="shared" si="4"/>
        <v>3.4759370984012173E-4</v>
      </c>
      <c r="F83">
        <f t="shared" si="5"/>
        <v>3.0088655645055235E-4</v>
      </c>
      <c r="G83">
        <f t="shared" si="6"/>
        <v>1.7726608716596732E-4</v>
      </c>
      <c r="H83">
        <v>120</v>
      </c>
    </row>
    <row r="84" spans="1:8" x14ac:dyDescent="0.25">
      <c r="A84">
        <v>122</v>
      </c>
      <c r="B84">
        <f>VLOOKUP($B$2,'Standard Deposition Curves'!$B$3:$DW$5,(A84/2+1),FALSE)</f>
        <v>3.4746474217914623E-4</v>
      </c>
      <c r="C84">
        <f t="shared" si="2"/>
        <v>3.3417195566018729E-4</v>
      </c>
      <c r="D84">
        <f t="shared" si="3"/>
        <v>3.3417195566018729E-4</v>
      </c>
      <c r="E84">
        <f t="shared" si="4"/>
        <v>3.3417195566018729E-4</v>
      </c>
      <c r="F84">
        <f t="shared" si="5"/>
        <v>2.898819980536828E-4</v>
      </c>
      <c r="G84">
        <f t="shared" si="6"/>
        <v>1.717740634586908E-4</v>
      </c>
      <c r="H84">
        <v>122</v>
      </c>
    </row>
    <row r="85" spans="1:8" x14ac:dyDescent="0.25">
      <c r="A85">
        <v>124</v>
      </c>
      <c r="B85">
        <f>VLOOKUP($B$2,'Standard Deposition Curves'!$B$3:$DW$5,(A85/2+1),FALSE)</f>
        <v>3.3405193585884905E-4</v>
      </c>
      <c r="C85">
        <f t="shared" si="2"/>
        <v>3.2147106973624845E-4</v>
      </c>
      <c r="D85">
        <f t="shared" si="3"/>
        <v>3.2147106973624845E-4</v>
      </c>
      <c r="E85">
        <f t="shared" si="4"/>
        <v>3.2147106973624845E-4</v>
      </c>
      <c r="F85">
        <f t="shared" si="5"/>
        <v>2.7943890104862153E-4</v>
      </c>
      <c r="G85">
        <f t="shared" si="6"/>
        <v>1.6652585966079635E-4</v>
      </c>
      <c r="H85">
        <v>124</v>
      </c>
    </row>
    <row r="86" spans="1:8" x14ac:dyDescent="0.25">
      <c r="A86">
        <v>126</v>
      </c>
      <c r="B86">
        <f>VLOOKUP($B$2,'Standard Deposition Curves'!$B$3:$DW$5,(A86/2+1),FALSE)</f>
        <v>3.2135924834658132E-4</v>
      </c>
      <c r="C86">
        <f t="shared" si="2"/>
        <v>3.0944178838052252E-4</v>
      </c>
      <c r="D86">
        <f t="shared" si="3"/>
        <v>3.0944178838052252E-4</v>
      </c>
      <c r="E86">
        <f t="shared" si="4"/>
        <v>3.0944178838052252E-4</v>
      </c>
      <c r="F86">
        <f t="shared" si="5"/>
        <v>2.6952071423376722E-4</v>
      </c>
      <c r="G86">
        <f t="shared" si="6"/>
        <v>1.6150733645816151E-4</v>
      </c>
      <c r="H86">
        <v>126</v>
      </c>
    </row>
    <row r="87" spans="1:8" x14ac:dyDescent="0.25">
      <c r="A87">
        <v>128</v>
      </c>
      <c r="B87">
        <f>VLOOKUP($B$2,'Standard Deposition Curves'!$B$3:$DW$5,(A87/2+1),FALSE)</f>
        <v>3.0933748917231612E-4</v>
      </c>
      <c r="C87">
        <f t="shared" si="2"/>
        <v>2.9803891342943472E-4</v>
      </c>
      <c r="D87">
        <f t="shared" si="3"/>
        <v>2.9803891342943472E-4</v>
      </c>
      <c r="E87">
        <f t="shared" si="4"/>
        <v>2.9803891342943472E-4</v>
      </c>
      <c r="F87">
        <f t="shared" si="5"/>
        <v>2.60093767485446E-4</v>
      </c>
      <c r="G87">
        <f t="shared" si="6"/>
        <v>1.5670536740211636E-4</v>
      </c>
      <c r="H87">
        <v>128</v>
      </c>
    </row>
    <row r="88" spans="1:8" x14ac:dyDescent="0.25">
      <c r="A88">
        <v>130</v>
      </c>
      <c r="B88">
        <f>VLOOKUP($B$2,'Standard Deposition Curves'!$B$3:$DW$5,(A88/2+1),FALSE)</f>
        <v>2.9794152524728916E-4</v>
      </c>
      <c r="C88">
        <f t="shared" si="2"/>
        <v>2.8722092078229945E-4</v>
      </c>
      <c r="D88">
        <f t="shared" si="3"/>
        <v>2.8722092078229945E-4</v>
      </c>
      <c r="E88">
        <f t="shared" si="4"/>
        <v>2.8722092078229945E-4</v>
      </c>
      <c r="F88">
        <f t="shared" si="5"/>
        <v>2.5112700612120979E-4</v>
      </c>
      <c r="G88">
        <f t="shared" si="6"/>
        <v>1.521077526047237E-4</v>
      </c>
      <c r="H88">
        <v>130</v>
      </c>
    </row>
    <row r="89" spans="1:8" x14ac:dyDescent="0.25">
      <c r="A89">
        <v>132</v>
      </c>
      <c r="B89">
        <f>VLOOKUP($B$2,'Standard Deposition Curves'!$B$3:$DW$5,(A89/2+1),FALSE)</f>
        <v>2.8712989041513567E-4</v>
      </c>
      <c r="C89">
        <f t="shared" ref="C89:C147" si="7">AVERAGE(AVERAGE(B89:B90),B90,AVERAGE(B90:B91))</f>
        <v>2.7694961186171724E-4</v>
      </c>
      <c r="D89">
        <f t="shared" ref="D89:D147" si="8">AVERAGE(AVERAGE(B89:B90),B90,AVERAGE(B90:B91))</f>
        <v>2.7694961186171724E-4</v>
      </c>
      <c r="E89">
        <f t="shared" ref="E89:E147" si="9">AVERAGE(AVERAGE(B89:B90),B90,AVERAGE(B90:B91))</f>
        <v>2.7694961186171724E-4</v>
      </c>
      <c r="F89">
        <f t="shared" ref="F89:F148" si="10">AVERAGE(B89:B99)</f>
        <v>2.4259175321942767E-4</v>
      </c>
      <c r="G89">
        <f t="shared" ref="G89:G148" si="11">AVERAGE(B89:B139)</f>
        <v>1.477031409452796E-4</v>
      </c>
      <c r="H89">
        <v>132</v>
      </c>
    </row>
    <row r="90" spans="1:8" x14ac:dyDescent="0.25">
      <c r="A90">
        <v>134</v>
      </c>
      <c r="B90">
        <f>VLOOKUP($B$2,'Standard Deposition Curves'!$B$3:$DW$5,(A90/2+1),FALSE)</f>
        <v>2.7686443778596458E-4</v>
      </c>
      <c r="C90">
        <f t="shared" si="7"/>
        <v>2.6718980273289115E-4</v>
      </c>
      <c r="D90">
        <f t="shared" si="8"/>
        <v>2.6718980273289115E-4</v>
      </c>
      <c r="E90">
        <f t="shared" si="9"/>
        <v>2.6718980273289115E-4</v>
      </c>
      <c r="F90">
        <f t="shared" si="10"/>
        <v>2.3446149659746483E-4</v>
      </c>
      <c r="G90">
        <f t="shared" si="11"/>
        <v>1.4348095983651035E-4</v>
      </c>
      <c r="H90">
        <v>134</v>
      </c>
    </row>
    <row r="91" spans="1:8" x14ac:dyDescent="0.25">
      <c r="A91">
        <v>136</v>
      </c>
      <c r="B91">
        <f>VLOOKUP($B$2,'Standard Deposition Curves'!$B$3:$DW$5,(A91/2+1),FALSE)</f>
        <v>2.6711002961130948E-4</v>
      </c>
      <c r="C91">
        <f t="shared" si="7"/>
        <v>2.5790904633065493E-4</v>
      </c>
      <c r="D91">
        <f t="shared" si="8"/>
        <v>2.5790904633065493E-4</v>
      </c>
      <c r="E91">
        <f t="shared" si="9"/>
        <v>2.5790904633065493E-4</v>
      </c>
      <c r="F91">
        <f t="shared" si="10"/>
        <v>2.2671169758063276E-4</v>
      </c>
      <c r="G91">
        <f t="shared" si="11"/>
        <v>1.3943135171759575E-4</v>
      </c>
      <c r="H91">
        <v>136</v>
      </c>
    </row>
    <row r="92" spans="1:8" x14ac:dyDescent="0.25">
      <c r="A92">
        <v>138</v>
      </c>
      <c r="B92">
        <f>VLOOKUP($B$2,'Standard Deposition Curves'!$B$3:$DW$5,(A92/2+1),FALSE)</f>
        <v>2.5783426016614424E-4</v>
      </c>
      <c r="C92">
        <f t="shared" si="7"/>
        <v>2.4907738384967487E-4</v>
      </c>
      <c r="D92">
        <f t="shared" si="8"/>
        <v>2.4907738384967487E-4</v>
      </c>
      <c r="E92">
        <f t="shared" si="9"/>
        <v>2.4907738384967487E-4</v>
      </c>
      <c r="F92">
        <f t="shared" si="10"/>
        <v>2.1931961906274417E-4</v>
      </c>
      <c r="G92">
        <f t="shared" si="11"/>
        <v>1.3554511654351178E-4</v>
      </c>
      <c r="H92">
        <v>138</v>
      </c>
    </row>
    <row r="93" spans="1:8" x14ac:dyDescent="0.25">
      <c r="A93">
        <v>140</v>
      </c>
      <c r="B93">
        <f>VLOOKUP($B$2,'Standard Deposition Curves'!$B$3:$DW$5,(A93/2+1),FALSE)</f>
        <v>2.490072077080434E-4</v>
      </c>
      <c r="C93">
        <f t="shared" si="7"/>
        <v>2.4066712187174031E-4</v>
      </c>
      <c r="D93">
        <f t="shared" si="8"/>
        <v>2.4066712187174031E-4</v>
      </c>
      <c r="E93">
        <f t="shared" si="9"/>
        <v>2.4066712187174031E-4</v>
      </c>
      <c r="F93">
        <f t="shared" si="10"/>
        <v>2.1226417067596326E-4</v>
      </c>
      <c r="G93">
        <f t="shared" si="11"/>
        <v>1.3181365962869319E-4</v>
      </c>
      <c r="H93">
        <v>140</v>
      </c>
    </row>
    <row r="94" spans="1:8" x14ac:dyDescent="0.25">
      <c r="A94">
        <v>142</v>
      </c>
      <c r="B94">
        <f>VLOOKUP($B$2,'Standard Deposition Curves'!$B$3:$DW$5,(A94/2+1),FALSE)</f>
        <v>2.406012120997314E-4</v>
      </c>
      <c r="C94">
        <f t="shared" si="7"/>
        <v>2.326526322481791E-4</v>
      </c>
      <c r="D94">
        <f t="shared" si="8"/>
        <v>2.326526322481791E-4</v>
      </c>
      <c r="E94">
        <f t="shared" si="9"/>
        <v>2.326526322481791E-4</v>
      </c>
      <c r="F94">
        <f t="shared" si="10"/>
        <v>2.0552576916058496E-4</v>
      </c>
      <c r="G94">
        <f t="shared" si="11"/>
        <v>1.2822894427971519E-4</v>
      </c>
      <c r="H94">
        <v>142</v>
      </c>
    </row>
    <row r="95" spans="1:8" x14ac:dyDescent="0.25">
      <c r="A95">
        <v>144</v>
      </c>
      <c r="B95">
        <f>VLOOKUP($B$2,'Standard Deposition Curves'!$B$3:$DW$5,(A95/2+1),FALSE)</f>
        <v>2.3259067512347283E-4</v>
      </c>
      <c r="C95">
        <f t="shared" si="7"/>
        <v>2.2501017213672134E-4</v>
      </c>
      <c r="D95">
        <f t="shared" si="8"/>
        <v>2.2501017213672134E-4</v>
      </c>
      <c r="E95">
        <f t="shared" si="9"/>
        <v>2.2501017213672134E-4</v>
      </c>
      <c r="F95">
        <f t="shared" si="10"/>
        <v>1.99086212261001E-4</v>
      </c>
      <c r="G95">
        <f t="shared" si="11"/>
        <v>1.2478344871829711E-4</v>
      </c>
      <c r="H95">
        <v>144</v>
      </c>
    </row>
    <row r="96" spans="1:8" x14ac:dyDescent="0.25">
      <c r="A96">
        <v>146</v>
      </c>
      <c r="B96">
        <f>VLOOKUP($B$2,'Standard Deposition Curves'!$B$3:$DW$5,(A96/2+1),FALSE)</f>
        <v>2.2495188089545183E-4</v>
      </c>
      <c r="C96">
        <f t="shared" si="7"/>
        <v>2.1771772192022689E-4</v>
      </c>
      <c r="D96">
        <f t="shared" si="8"/>
        <v>2.1771772192022689E-4</v>
      </c>
      <c r="E96">
        <f t="shared" si="9"/>
        <v>2.1771772192022689E-4</v>
      </c>
      <c r="F96">
        <f t="shared" si="10"/>
        <v>1.9292856467793701E-4</v>
      </c>
      <c r="G96">
        <f t="shared" si="11"/>
        <v>1.2147012685388996E-4</v>
      </c>
      <c r="H96">
        <v>146</v>
      </c>
    </row>
    <row r="97" spans="1:8" x14ac:dyDescent="0.25">
      <c r="A97">
        <v>148</v>
      </c>
      <c r="B97">
        <f>VLOOKUP($B$2,'Standard Deposition Curves'!$B$3:$DW$5,(A97/2+1),FALSE)</f>
        <v>2.1766283411504792E-4</v>
      </c>
      <c r="C97">
        <f t="shared" si="7"/>
        <v>2.1075483901760079E-4</v>
      </c>
      <c r="D97">
        <f t="shared" si="8"/>
        <v>2.1075483901760079E-4</v>
      </c>
      <c r="E97">
        <f t="shared" si="9"/>
        <v>2.1075483901760079E-4</v>
      </c>
      <c r="F97">
        <f t="shared" si="10"/>
        <v>1.8703705478373273E-4</v>
      </c>
      <c r="G97">
        <f t="shared" si="11"/>
        <v>1.1828237251564674E-4</v>
      </c>
      <c r="H97">
        <v>148</v>
      </c>
    </row>
    <row r="98" spans="1:8" x14ac:dyDescent="0.25">
      <c r="A98">
        <v>150</v>
      </c>
      <c r="B98">
        <f>VLOOKUP($B$2,'Standard Deposition Curves'!$B$3:$DW$5,(A98/2+1),FALSE)</f>
        <v>2.1070311416571786E-4</v>
      </c>
      <c r="C98">
        <f t="shared" si="7"/>
        <v>2.0410252584166723E-4</v>
      </c>
      <c r="D98">
        <f t="shared" si="8"/>
        <v>2.0410252584166723E-4</v>
      </c>
      <c r="E98">
        <f t="shared" si="9"/>
        <v>2.0410252584166723E-4</v>
      </c>
      <c r="F98">
        <f t="shared" si="10"/>
        <v>1.8139698096089165E-4</v>
      </c>
      <c r="G98">
        <f t="shared" si="11"/>
        <v>1.1521398679772617E-4</v>
      </c>
      <c r="H98">
        <v>150</v>
      </c>
    </row>
    <row r="99" spans="1:8" x14ac:dyDescent="0.25">
      <c r="A99">
        <v>152</v>
      </c>
      <c r="B99">
        <f>VLOOKUP($B$2,'Standard Deposition Curves'!$B$3:$DW$5,(A99/2+1),FALSE)</f>
        <v>2.0405374332768537E-4</v>
      </c>
      <c r="C99">
        <f t="shared" si="7"/>
        <v>1.9774311037044562E-4</v>
      </c>
      <c r="D99">
        <f t="shared" si="8"/>
        <v>1.9774311037044562E-4</v>
      </c>
      <c r="E99">
        <f t="shared" si="9"/>
        <v>1.9774311037044562E-4</v>
      </c>
      <c r="F99">
        <f t="shared" si="10"/>
        <v>1.7599462655766516E-4</v>
      </c>
      <c r="G99">
        <f t="shared" si="11"/>
        <v>1.1330420425036632E-4</v>
      </c>
      <c r="H99">
        <v>152</v>
      </c>
    </row>
    <row r="100" spans="1:8" x14ac:dyDescent="0.25">
      <c r="A100">
        <v>154</v>
      </c>
      <c r="B100">
        <f>VLOOKUP($B$2,'Standard Deposition Curves'!$B$3:$DW$5,(A100/2+1),FALSE)</f>
        <v>1.9769706757354411E-4</v>
      </c>
      <c r="C100">
        <f t="shared" si="7"/>
        <v>1.9166013798188773E-4</v>
      </c>
      <c r="D100">
        <f t="shared" si="8"/>
        <v>1.9166013798188773E-4</v>
      </c>
      <c r="E100">
        <f t="shared" si="9"/>
        <v>1.9166013798188773E-4</v>
      </c>
      <c r="F100">
        <f t="shared" si="10"/>
        <v>1.7081718257085831E-4</v>
      </c>
      <c r="G100">
        <f t="shared" si="11"/>
        <v>1.1145217284062512E-4</v>
      </c>
      <c r="H100">
        <v>154</v>
      </c>
    </row>
    <row r="101" spans="1:8" x14ac:dyDescent="0.25">
      <c r="A101">
        <v>156</v>
      </c>
      <c r="B101">
        <f>VLOOKUP($B$2,'Standard Deposition Curves'!$B$3:$DW$5,(A101/2+1),FALSE)</f>
        <v>1.9161664860081184E-4</v>
      </c>
      <c r="C101">
        <f t="shared" si="7"/>
        <v>1.8583827336175101E-4</v>
      </c>
      <c r="D101">
        <f t="shared" si="8"/>
        <v>1.8583827336175101E-4</v>
      </c>
      <c r="E101">
        <f t="shared" si="9"/>
        <v>1.8583827336175101E-4</v>
      </c>
      <c r="F101">
        <f t="shared" si="10"/>
        <v>1.6585267726772698E-4</v>
      </c>
      <c r="G101">
        <f t="shared" si="11"/>
        <v>1.0965540420035597E-4</v>
      </c>
      <c r="H101">
        <v>156</v>
      </c>
    </row>
    <row r="102" spans="1:8" x14ac:dyDescent="0.25">
      <c r="A102">
        <v>158</v>
      </c>
      <c r="B102">
        <f>VLOOKUP($B$2,'Standard Deposition Curves'!$B$3:$DW$5,(A102/2+1),FALSE)</f>
        <v>1.8579716591453506E-4</v>
      </c>
      <c r="C102">
        <f t="shared" si="7"/>
        <v>1.8026321143327213E-4</v>
      </c>
      <c r="D102">
        <f t="shared" si="8"/>
        <v>1.8026321143327213E-4</v>
      </c>
      <c r="E102">
        <f t="shared" si="9"/>
        <v>1.8026321143327213E-4</v>
      </c>
      <c r="F102">
        <f t="shared" si="10"/>
        <v>1.6108991204780577E-4</v>
      </c>
      <c r="G102">
        <f t="shared" si="11"/>
        <v>1.0791154793651648E-4</v>
      </c>
      <c r="H102">
        <v>158</v>
      </c>
    </row>
    <row r="103" spans="1:8" x14ac:dyDescent="0.25">
      <c r="A103">
        <v>160</v>
      </c>
      <c r="B103">
        <f>VLOOKUP($B$2,'Standard Deposition Curves'!$B$3:$DW$5,(A103/2+1),FALSE)</f>
        <v>1.8022432791155383E-4</v>
      </c>
      <c r="C103">
        <f t="shared" si="7"/>
        <v>1.7492159637856521E-4</v>
      </c>
      <c r="D103">
        <f t="shared" si="8"/>
        <v>1.7492159637856521E-4</v>
      </c>
      <c r="E103">
        <f t="shared" si="9"/>
        <v>1.7492159637856521E-4</v>
      </c>
      <c r="F103">
        <f t="shared" si="10"/>
        <v>1.5651840292348233E-4</v>
      </c>
      <c r="G103">
        <f t="shared" si="11"/>
        <v>1.0621838232829869E-4</v>
      </c>
      <c r="H103">
        <v>160</v>
      </c>
    </row>
    <row r="104" spans="1:8" x14ac:dyDescent="0.25">
      <c r="A104">
        <v>162</v>
      </c>
      <c r="B104">
        <f>VLOOKUP($B$2,'Standard Deposition Curves'!$B$3:$DW$5,(A104/2+1),FALSE)</f>
        <v>1.7488479103888247E-4</v>
      </c>
      <c r="C104">
        <f t="shared" si="7"/>
        <v>1.69800947927647E-4</v>
      </c>
      <c r="D104">
        <f t="shared" si="8"/>
        <v>1.69800947927647E-4</v>
      </c>
      <c r="E104">
        <f t="shared" si="9"/>
        <v>1.69800947927647E-4</v>
      </c>
      <c r="F104">
        <f t="shared" si="10"/>
        <v>1.5212832706659152E-4</v>
      </c>
      <c r="G104">
        <f t="shared" si="11"/>
        <v>1.045738057597819E-4</v>
      </c>
      <c r="H104">
        <v>162</v>
      </c>
    </row>
    <row r="105" spans="1:8" x14ac:dyDescent="0.25">
      <c r="A105">
        <v>164</v>
      </c>
      <c r="B105">
        <f>VLOOKUP($B$2,'Standard Deposition Curves'!$B$3:$DW$5,(A105/2+1),FALSE)</f>
        <v>1.697660862043077E-4</v>
      </c>
      <c r="C105">
        <f t="shared" si="7"/>
        <v>1.6488959418376468E-4</v>
      </c>
      <c r="D105">
        <f t="shared" si="8"/>
        <v>1.6488959418376468E-4</v>
      </c>
      <c r="E105">
        <f t="shared" si="9"/>
        <v>1.6488959418376468E-4</v>
      </c>
      <c r="F105">
        <f t="shared" si="10"/>
        <v>1.4791047392850385E-4</v>
      </c>
      <c r="G105">
        <f t="shared" si="11"/>
        <v>1.0297582882162053E-4</v>
      </c>
      <c r="H105">
        <v>164</v>
      </c>
    </row>
    <row r="106" spans="1:8" x14ac:dyDescent="0.25">
      <c r="A106">
        <v>166</v>
      </c>
      <c r="B106">
        <f>VLOOKUP($B$2,'Standard Deposition Curves'!$B$3:$DW$5,(A106/2+1),FALSE)</f>
        <v>1.6485655170976892E-4</v>
      </c>
      <c r="C106">
        <f t="shared" si="7"/>
        <v>1.6017661033506392E-4</v>
      </c>
      <c r="D106">
        <f t="shared" si="8"/>
        <v>1.6017661033506392E-4</v>
      </c>
      <c r="E106">
        <f t="shared" si="9"/>
        <v>1.6017661033506392E-4</v>
      </c>
      <c r="F106">
        <f t="shared" si="10"/>
        <v>1.4385620049420258E-4</v>
      </c>
      <c r="G106">
        <f t="shared" si="11"/>
        <v>1.0142256702202316E-4</v>
      </c>
      <c r="H106">
        <v>166</v>
      </c>
    </row>
    <row r="107" spans="1:8" x14ac:dyDescent="0.25">
      <c r="A107">
        <v>168</v>
      </c>
      <c r="B107">
        <f>VLOOKUP($B$2,'Standard Deposition Curves'!$B$3:$DW$5,(A107/2+1),FALSE)</f>
        <v>1.6014527205920469E-4</v>
      </c>
      <c r="C107">
        <f t="shared" si="7"/>
        <v>1.5565176267410253E-4</v>
      </c>
      <c r="D107">
        <f t="shared" si="8"/>
        <v>1.5565176267410253E-4</v>
      </c>
      <c r="E107">
        <f t="shared" si="9"/>
        <v>1.5565176267410253E-4</v>
      </c>
      <c r="F107">
        <f t="shared" si="10"/>
        <v>1.3995739027761683E-4</v>
      </c>
      <c r="G107">
        <f t="shared" si="11"/>
        <v>9.9912234053267315E-5</v>
      </c>
      <c r="H107">
        <v>168</v>
      </c>
    </row>
    <row r="108" spans="1:8" x14ac:dyDescent="0.25">
      <c r="A108">
        <v>170</v>
      </c>
      <c r="B108">
        <f>VLOOKUP($B$2,'Standard Deposition Curves'!$B$3:$DW$5,(A108/2+1),FALSE)</f>
        <v>1.5562202206379592E-4</v>
      </c>
      <c r="C108">
        <f t="shared" si="7"/>
        <v>1.5130545740958551E-4</v>
      </c>
      <c r="D108">
        <f t="shared" si="8"/>
        <v>1.5130545740958551E-4</v>
      </c>
      <c r="E108">
        <f t="shared" si="9"/>
        <v>1.5130545740958551E-4</v>
      </c>
      <c r="F108">
        <f t="shared" si="10"/>
        <v>1.3620641570679981E-4</v>
      </c>
      <c r="G108">
        <f t="shared" si="11"/>
        <v>9.8443135565317631E-5</v>
      </c>
      <c r="H108">
        <v>170</v>
      </c>
    </row>
    <row r="109" spans="1:8" x14ac:dyDescent="0.25">
      <c r="A109">
        <v>172</v>
      </c>
      <c r="B109">
        <f>VLOOKUP($B$2,'Standard Deposition Curves'!$B$3:$DW$5,(A109/2+1),FALSE)</f>
        <v>1.5127721573022677E-4</v>
      </c>
      <c r="C109">
        <f t="shared" si="7"/>
        <v>1.4712869381009448E-4</v>
      </c>
      <c r="D109">
        <f t="shared" si="8"/>
        <v>1.4712869381009448E-4</v>
      </c>
      <c r="E109">
        <f t="shared" si="9"/>
        <v>1.4712869381009448E-4</v>
      </c>
      <c r="F109">
        <f t="shared" si="10"/>
        <v>1.3259610358410201E-4</v>
      </c>
      <c r="G109">
        <f t="shared" si="11"/>
        <v>9.7013663402855681E-5</v>
      </c>
      <c r="H109">
        <v>172</v>
      </c>
    </row>
    <row r="110" spans="1:8" x14ac:dyDescent="0.25">
      <c r="A110">
        <v>174</v>
      </c>
      <c r="B110">
        <f>VLOOKUP($B$2,'Standard Deposition Curves'!$B$3:$DW$5,(A110/2+1),FALSE)</f>
        <v>1.4710185947281016E-4</v>
      </c>
      <c r="C110">
        <f t="shared" si="7"/>
        <v>1.4311302126848114E-4</v>
      </c>
      <c r="D110">
        <f t="shared" si="8"/>
        <v>1.4311302126848114E-4</v>
      </c>
      <c r="E110">
        <f t="shared" si="9"/>
        <v>1.4311302126848114E-4</v>
      </c>
      <c r="F110">
        <f t="shared" si="10"/>
        <v>1.2911970333888162E-4</v>
      </c>
      <c r="G110">
        <f t="shared" si="11"/>
        <v>9.5622290266256411E-5</v>
      </c>
      <c r="H110">
        <v>174</v>
      </c>
    </row>
    <row r="111" spans="1:8" x14ac:dyDescent="0.25">
      <c r="A111">
        <v>176</v>
      </c>
      <c r="B111">
        <f>VLOOKUP($B$2,'Standard Deposition Curves'!$B$3:$DW$5,(A111/2+1),FALSE)</f>
        <v>1.430875092390995E-4</v>
      </c>
      <c r="C111">
        <f t="shared" si="7"/>
        <v>1.3925049991879849E-4</v>
      </c>
      <c r="D111">
        <f t="shared" si="8"/>
        <v>1.3925049991879849E-4</v>
      </c>
      <c r="E111">
        <f t="shared" si="9"/>
        <v>1.3925049991879849E-4</v>
      </c>
      <c r="F111">
        <f t="shared" si="10"/>
        <v>1.2577085781904137E-4</v>
      </c>
      <c r="G111">
        <f t="shared" si="11"/>
        <v>9.4267564760820775E-5</v>
      </c>
      <c r="H111">
        <v>176</v>
      </c>
    </row>
    <row r="112" spans="1:8" x14ac:dyDescent="0.25">
      <c r="A112">
        <v>178</v>
      </c>
      <c r="B112">
        <f>VLOOKUP($B$2,'Standard Deposition Curves'!$B$3:$DW$5,(A112/2+1),FALSE)</f>
        <v>1.3922623118167859E-4</v>
      </c>
      <c r="C112">
        <f t="shared" si="7"/>
        <v>1.3553366447589029E-4</v>
      </c>
      <c r="D112">
        <f t="shared" si="8"/>
        <v>1.3553366447589029E-4</v>
      </c>
      <c r="E112">
        <f t="shared" si="9"/>
        <v>1.3553366447589029E-4</v>
      </c>
      <c r="F112">
        <f t="shared" si="10"/>
        <v>1.2254357639321738E-4</v>
      </c>
      <c r="G112">
        <f t="shared" si="11"/>
        <v>9.2948106801948394E-5</v>
      </c>
      <c r="H112">
        <v>178</v>
      </c>
    </row>
    <row r="113" spans="1:8" x14ac:dyDescent="0.25">
      <c r="A113">
        <v>180</v>
      </c>
      <c r="B113">
        <f>VLOOKUP($B$2,'Standard Deposition Curves'!$B$3:$DW$5,(A113/2+1),FALSE)</f>
        <v>1.3551056554697704E-4</v>
      </c>
      <c r="C113">
        <f t="shared" si="7"/>
        <v>1.3195549100165251E-4</v>
      </c>
      <c r="D113">
        <f t="shared" si="8"/>
        <v>1.3195549100165251E-4</v>
      </c>
      <c r="E113">
        <f t="shared" si="9"/>
        <v>1.3195549100165251E-4</v>
      </c>
      <c r="F113">
        <f t="shared" si="10"/>
        <v>1.1943221015817066E-4</v>
      </c>
      <c r="G113">
        <f t="shared" si="11"/>
        <v>9.1662603346955897E-5</v>
      </c>
      <c r="H113">
        <v>180</v>
      </c>
    </row>
    <row r="114" spans="1:8" x14ac:dyDescent="0.25">
      <c r="A114">
        <v>182</v>
      </c>
      <c r="B114">
        <f>VLOOKUP($B$2,'Standard Deposition Curves'!$B$3:$DW$5,(A114/2+1),FALSE)</f>
        <v>1.319334934857549E-4</v>
      </c>
      <c r="C114">
        <f t="shared" si="7"/>
        <v>1.285093663320703E-4</v>
      </c>
      <c r="D114">
        <f t="shared" si="8"/>
        <v>1.285093663320703E-4</v>
      </c>
      <c r="E114">
        <f t="shared" si="9"/>
        <v>1.285093663320703E-4</v>
      </c>
      <c r="F114">
        <f t="shared" si="10"/>
        <v>1.1643142906617378E-4</v>
      </c>
      <c r="G114">
        <f t="shared" si="11"/>
        <v>9.0409804426955286E-5</v>
      </c>
      <c r="H114">
        <v>182</v>
      </c>
    </row>
    <row r="115" spans="1:8" x14ac:dyDescent="0.25">
      <c r="A115">
        <v>184</v>
      </c>
      <c r="B115">
        <f>VLOOKUP($B$2,'Standard Deposition Curves'!$B$3:$DW$5,(A115/2+1),FALSE)</f>
        <v>1.2848840651991829E-4</v>
      </c>
      <c r="C115">
        <f t="shared" si="7"/>
        <v>1.2518905992586966E-4</v>
      </c>
      <c r="D115">
        <f t="shared" si="8"/>
        <v>1.2518905992586966E-4</v>
      </c>
      <c r="E115">
        <f t="shared" si="9"/>
        <v>1.2518905992586966E-4</v>
      </c>
      <c r="F115">
        <f t="shared" si="10"/>
        <v>1.1353620080524468E-4</v>
      </c>
      <c r="G115">
        <f t="shared" si="11"/>
        <v>8.9188519454637643E-5</v>
      </c>
      <c r="H115">
        <v>184</v>
      </c>
    </row>
    <row r="116" spans="1:8" x14ac:dyDescent="0.25">
      <c r="A116">
        <v>186</v>
      </c>
      <c r="B116">
        <f>VLOOKUP($B$2,'Standard Deposition Curves'!$B$3:$DW$5,(A116/2+1),FALSE)</f>
        <v>1.2516907842699361E-4</v>
      </c>
      <c r="C116">
        <f t="shared" si="7"/>
        <v>1.2198869791941867E-4</v>
      </c>
      <c r="D116">
        <f t="shared" si="8"/>
        <v>1.2198869791941867E-4</v>
      </c>
      <c r="E116">
        <f t="shared" si="9"/>
        <v>1.2198869791941867E-4</v>
      </c>
      <c r="F116">
        <f t="shared" si="10"/>
        <v>1.1074177128120662E-4</v>
      </c>
      <c r="G116">
        <f t="shared" si="11"/>
        <v>8.7997613785992766E-5</v>
      </c>
      <c r="H116">
        <v>186</v>
      </c>
    </row>
    <row r="117" spans="1:8" x14ac:dyDescent="0.25">
      <c r="A117">
        <v>188</v>
      </c>
      <c r="B117">
        <f>VLOOKUP($B$2,'Standard Deposition Curves'!$B$3:$DW$5,(A117/2+1),FALSE)</f>
        <v>1.2196963932732517E-4</v>
      </c>
      <c r="C117">
        <f t="shared" si="7"/>
        <v>1.1890273919371932E-4</v>
      </c>
      <c r="D117">
        <f t="shared" si="8"/>
        <v>1.1890273919371932E-4</v>
      </c>
      <c r="E117">
        <f t="shared" si="9"/>
        <v>1.1890273919371932E-4</v>
      </c>
      <c r="F117">
        <f t="shared" si="10"/>
        <v>1.0804364656497664E-4</v>
      </c>
      <c r="G117">
        <f t="shared" si="11"/>
        <v>8.6836005515961487E-5</v>
      </c>
      <c r="H117">
        <v>188</v>
      </c>
    </row>
    <row r="118" spans="1:8" x14ac:dyDescent="0.25">
      <c r="A118">
        <v>190</v>
      </c>
      <c r="B118">
        <f>VLOOKUP($B$2,'Standard Deposition Curves'!$B$3:$DW$5,(A118/2+1),FALSE)</f>
        <v>1.1888455178021769E-4</v>
      </c>
      <c r="C118">
        <f t="shared" si="7"/>
        <v>1.1592595327825006E-4</v>
      </c>
      <c r="D118">
        <f t="shared" si="8"/>
        <v>1.1592595327825006E-4</v>
      </c>
      <c r="E118">
        <f t="shared" si="9"/>
        <v>1.1592595327825006E-4</v>
      </c>
      <c r="F118">
        <f t="shared" si="10"/>
        <v>1.0543757618139898E-4</v>
      </c>
      <c r="G118">
        <f t="shared" si="11"/>
        <v>8.5702662489788465E-5</v>
      </c>
      <c r="H118">
        <v>190</v>
      </c>
    </row>
    <row r="119" spans="1:8" x14ac:dyDescent="0.25">
      <c r="A119">
        <v>192</v>
      </c>
      <c r="B119">
        <f>VLOOKUP($B$2,'Standard Deposition Curves'!$B$3:$DW$5,(A119/2+1),FALSE)</f>
        <v>1.1590858871412E-4</v>
      </c>
      <c r="C119">
        <f t="shared" si="7"/>
        <v>1.1305339993331635E-4</v>
      </c>
      <c r="D119">
        <f t="shared" si="8"/>
        <v>1.1305339993331635E-4</v>
      </c>
      <c r="E119">
        <f t="shared" si="9"/>
        <v>1.1305339993331635E-4</v>
      </c>
      <c r="F119">
        <f t="shared" si="10"/>
        <v>1.0291953762751309E-4</v>
      </c>
      <c r="G119">
        <f t="shared" si="11"/>
        <v>8.4596599513440832E-5</v>
      </c>
      <c r="H119">
        <v>192</v>
      </c>
    </row>
    <row r="120" spans="1:8" x14ac:dyDescent="0.25">
      <c r="A120">
        <v>194</v>
      </c>
      <c r="B120">
        <f>VLOOKUP($B$2,'Standard Deposition Curves'!$B$3:$DW$5,(A120/2+1),FALSE)</f>
        <v>1.1303681303280267E-4</v>
      </c>
      <c r="C120">
        <f t="shared" si="7"/>
        <v>1.1028041026768467E-4</v>
      </c>
      <c r="D120">
        <f t="shared" si="8"/>
        <v>1.1028041026768467E-4</v>
      </c>
      <c r="E120">
        <f t="shared" si="9"/>
        <v>1.1028041026768467E-4</v>
      </c>
      <c r="F120">
        <f t="shared" si="10"/>
        <v>1.0048572201853483E-4</v>
      </c>
      <c r="G120">
        <f t="shared" si="11"/>
        <v>8.3516875747900173E-5</v>
      </c>
      <c r="H120">
        <v>194</v>
      </c>
    </row>
    <row r="121" spans="1:8" x14ac:dyDescent="0.25">
      <c r="A121">
        <v>196</v>
      </c>
      <c r="B121">
        <f>VLOOKUP($B$2,'Standard Deposition Curves'!$B$3:$DW$5,(A121/2+1),FALSE)</f>
        <v>1.1026455875456746E-4</v>
      </c>
      <c r="C121">
        <f t="shared" si="7"/>
        <v>1.0760256926181238E-4</v>
      </c>
      <c r="D121">
        <f t="shared" si="8"/>
        <v>1.0760256926181238E-4</v>
      </c>
      <c r="E121">
        <f t="shared" si="9"/>
        <v>1.0760256926181238E-4</v>
      </c>
      <c r="F121">
        <f t="shared" si="10"/>
        <v>9.8132520769161425E-5</v>
      </c>
      <c r="G121">
        <f t="shared" si="11"/>
        <v>8.2462592273439369E-5</v>
      </c>
      <c r="H121">
        <v>196</v>
      </c>
    </row>
    <row r="122" spans="1:8" x14ac:dyDescent="0.25">
      <c r="A122">
        <v>198</v>
      </c>
      <c r="B122">
        <f>VLOOKUP($B$2,'Standard Deposition Curves'!$B$3:$DW$5,(A122/2+1),FALSE)</f>
        <v>1.0758741355503557E-4</v>
      </c>
      <c r="C122">
        <f t="shared" si="7"/>
        <v>1.0501569957911752E-4</v>
      </c>
      <c r="D122">
        <f t="shared" si="8"/>
        <v>1.0501569957911752E-4</v>
      </c>
      <c r="E122">
        <f t="shared" si="9"/>
        <v>1.0501569957911752E-4</v>
      </c>
      <c r="F122">
        <f t="shared" si="10"/>
        <v>9.5856513226204223E-5</v>
      </c>
      <c r="G122">
        <f t="shared" si="11"/>
        <v>8.143288981117536E-5</v>
      </c>
      <c r="H122">
        <v>198</v>
      </c>
    </row>
    <row r="123" spans="1:8" x14ac:dyDescent="0.25">
      <c r="A123">
        <v>200</v>
      </c>
      <c r="B123">
        <f>VLOOKUP($B$2,'Standard Deposition Curves'!$B$3:$DW$5,(A123/2+1),FALSE)</f>
        <v>1.0500120259616453E-4</v>
      </c>
      <c r="C123">
        <f t="shared" si="7"/>
        <v>1.0251584655862423E-4</v>
      </c>
      <c r="D123">
        <f t="shared" si="8"/>
        <v>1.0251584655862423E-4</v>
      </c>
      <c r="E123">
        <f t="shared" si="9"/>
        <v>1.0251584655862423E-4</v>
      </c>
      <c r="F123">
        <f t="shared" si="10"/>
        <v>9.3654455176110814E-5</v>
      </c>
      <c r="G123">
        <f t="shared" si="11"/>
        <v>8.0426946590257681E-5</v>
      </c>
      <c r="H123">
        <v>200</v>
      </c>
    </row>
    <row r="124" spans="1:8" x14ac:dyDescent="0.25">
      <c r="A124">
        <v>202</v>
      </c>
      <c r="B124">
        <f>VLOOKUP($B$2,'Standard Deposition Curves'!$B$3:$DW$5,(A124/2+1),FALSE)</f>
        <v>1.0250197353501141E-4</v>
      </c>
      <c r="C124">
        <f t="shared" si="7"/>
        <v>1.0009926429210858E-4</v>
      </c>
      <c r="D124">
        <f t="shared" si="8"/>
        <v>1.0009926429210858E-4</v>
      </c>
      <c r="E124">
        <f t="shared" si="9"/>
        <v>1.0009926429210858E-4</v>
      </c>
      <c r="F124">
        <f t="shared" si="10"/>
        <v>9.1523268157749896E-5</v>
      </c>
      <c r="G124">
        <f t="shared" si="11"/>
        <v>7.9443976350021385E-5</v>
      </c>
      <c r="H124">
        <v>202</v>
      </c>
    </row>
    <row r="125" spans="1:8" x14ac:dyDescent="0.25">
      <c r="A125">
        <v>204</v>
      </c>
      <c r="B125">
        <f>VLOOKUP($B$2,'Standard Deposition Curves'!$B$3:$DW$5,(A125/2+1),FALSE)</f>
        <v>1.000859826155352E-4</v>
      </c>
      <c r="C125">
        <f t="shared" si="7"/>
        <v>9.7762402697666097E-5</v>
      </c>
      <c r="D125">
        <f t="shared" si="8"/>
        <v>9.7762402697666097E-5</v>
      </c>
      <c r="E125">
        <f t="shared" si="9"/>
        <v>9.7762402697666097E-5</v>
      </c>
      <c r="F125">
        <f t="shared" si="10"/>
        <v>8.9460029516978882E-5</v>
      </c>
      <c r="G125">
        <f t="shared" si="11"/>
        <v>7.8483226467313463E-5</v>
      </c>
      <c r="H125">
        <v>204</v>
      </c>
    </row>
    <row r="126" spans="1:8" x14ac:dyDescent="0.25">
      <c r="A126">
        <v>206</v>
      </c>
      <c r="B126">
        <f>VLOOKUP($B$2,'Standard Deposition Curves'!$B$3:$DW$5,(A126/2+1),FALSE)</f>
        <v>9.7749681755499319E-5</v>
      </c>
      <c r="C126">
        <f t="shared" si="7"/>
        <v>9.5501895509554429E-5</v>
      </c>
      <c r="D126">
        <f t="shared" si="8"/>
        <v>9.5501895509554429E-5</v>
      </c>
      <c r="E126">
        <f t="shared" si="9"/>
        <v>9.5501895509554429E-5</v>
      </c>
      <c r="F126">
        <f t="shared" si="10"/>
        <v>8.7461963145064092E-5</v>
      </c>
      <c r="G126">
        <f t="shared" si="11"/>
        <v>7.7543976199999471E-5</v>
      </c>
      <c r="H126">
        <v>206</v>
      </c>
    </row>
    <row r="127" spans="1:8" x14ac:dyDescent="0.25">
      <c r="A127">
        <v>208</v>
      </c>
      <c r="B127">
        <f>VLOOKUP($B$2,'Standard Deposition Curves'!$B$3:$DW$5,(A127/2+1),FALSE)</f>
        <v>9.548970654846407E-5</v>
      </c>
      <c r="C127">
        <f t="shared" si="7"/>
        <v>9.331454911130346E-5</v>
      </c>
      <c r="D127">
        <f t="shared" si="8"/>
        <v>9.331454911130346E-5</v>
      </c>
      <c r="E127">
        <f t="shared" si="9"/>
        <v>9.331454911130346E-5</v>
      </c>
      <c r="F127">
        <f t="shared" si="10"/>
        <v>8.5526430848043868E-5</v>
      </c>
      <c r="G127">
        <f t="shared" si="11"/>
        <v>7.6625535038385848E-5</v>
      </c>
      <c r="H127">
        <v>208</v>
      </c>
    </row>
    <row r="128" spans="1:8" x14ac:dyDescent="0.25">
      <c r="A128">
        <v>210</v>
      </c>
      <c r="B128">
        <f>VLOOKUP($B$2,'Standard Deposition Curves'!$B$3:$DW$5,(A128/2+1),FALSE)</f>
        <v>9.3302865107970987E-5</v>
      </c>
      <c r="C128">
        <f t="shared" si="7"/>
        <v>9.1197332145536824E-5</v>
      </c>
      <c r="D128">
        <f t="shared" si="8"/>
        <v>9.1197332145536824E-5</v>
      </c>
      <c r="E128">
        <f t="shared" si="9"/>
        <v>9.1197332145536824E-5</v>
      </c>
      <c r="F128">
        <f t="shared" si="10"/>
        <v>8.36509242986643E-5</v>
      </c>
      <c r="G128">
        <f t="shared" si="11"/>
        <v>7.5727241156953539E-5</v>
      </c>
      <c r="H128">
        <v>210</v>
      </c>
    </row>
    <row r="129" spans="1:8" x14ac:dyDescent="0.25">
      <c r="A129">
        <v>212</v>
      </c>
      <c r="B129">
        <f>VLOOKUP($B$2,'Standard Deposition Curves'!$B$3:$DW$5,(A129/2+1),FALSE)</f>
        <v>9.1186127687472701E-5</v>
      </c>
      <c r="C129">
        <f t="shared" si="7"/>
        <v>8.9147365839767408E-5</v>
      </c>
      <c r="D129">
        <f t="shared" si="8"/>
        <v>8.9147365839767408E-5</v>
      </c>
      <c r="E129">
        <f t="shared" si="9"/>
        <v>8.9147365839767408E-5</v>
      </c>
      <c r="F129">
        <f t="shared" si="10"/>
        <v>8.1833057526634227E-5</v>
      </c>
      <c r="G129">
        <f t="shared" si="11"/>
        <v>7.4848459959402677E-5</v>
      </c>
      <c r="H129">
        <v>212</v>
      </c>
    </row>
    <row r="130" spans="1:8" x14ac:dyDescent="0.25">
      <c r="A130">
        <v>214</v>
      </c>
      <c r="B130">
        <f>VLOOKUP($B$2,'Standard Deposition Curves'!$B$3:$DW$5,(A130/2+1),FALSE)</f>
        <v>8.9136617015359129E-5</v>
      </c>
      <c r="C130">
        <f t="shared" si="7"/>
        <v>8.7161914992696358E-5</v>
      </c>
      <c r="D130">
        <f t="shared" si="8"/>
        <v>8.7161914992696358E-5</v>
      </c>
      <c r="E130">
        <f t="shared" si="9"/>
        <v>8.7161914992696358E-5</v>
      </c>
      <c r="F130">
        <f t="shared" si="10"/>
        <v>8.0070559906673404E-5</v>
      </c>
      <c r="G130">
        <f t="shared" si="11"/>
        <v>7.3988582710556887E-5</v>
      </c>
      <c r="H130">
        <v>214</v>
      </c>
    </row>
    <row r="131" spans="1:8" x14ac:dyDescent="0.25">
      <c r="A131">
        <v>216</v>
      </c>
      <c r="B131">
        <f>VLOOKUP($B$2,'Standard Deposition Curves'!$B$3:$DW$5,(A131/2+1),FALSE)</f>
        <v>8.7151599289695159E-5</v>
      </c>
      <c r="C131">
        <f t="shared" si="7"/>
        <v>8.5238379570309428E-5</v>
      </c>
      <c r="D131">
        <f t="shared" si="8"/>
        <v>8.5238379570309428E-5</v>
      </c>
      <c r="E131">
        <f t="shared" si="9"/>
        <v>8.5238379570309428E-5</v>
      </c>
      <c r="F131">
        <f t="shared" si="10"/>
        <v>7.8361269607215436E-5</v>
      </c>
      <c r="G131">
        <f t="shared" si="11"/>
        <v>7.3147025249178992E-5</v>
      </c>
      <c r="H131">
        <v>216</v>
      </c>
    </row>
    <row r="132" spans="1:8" x14ac:dyDescent="0.25">
      <c r="A132">
        <v>218</v>
      </c>
      <c r="B132">
        <f>VLOOKUP($B$2,'Standard Deposition Curves'!$B$3:$DW$5,(A132/2+1),FALSE)</f>
        <v>8.5228475782038351E-5</v>
      </c>
      <c r="C132">
        <f t="shared" si="7"/>
        <v>8.3374286865377418E-5</v>
      </c>
      <c r="D132">
        <f t="shared" si="8"/>
        <v>8.3374286865377418E-5</v>
      </c>
      <c r="E132">
        <f t="shared" si="9"/>
        <v>8.3374286865377418E-5</v>
      </c>
      <c r="F132">
        <f t="shared" si="10"/>
        <v>7.6703127465700159E-5</v>
      </c>
      <c r="G132">
        <f t="shared" si="11"/>
        <v>7.2323226776207464E-5</v>
      </c>
      <c r="H132">
        <v>218</v>
      </c>
    </row>
    <row r="133" spans="1:8" x14ac:dyDescent="0.25">
      <c r="A133">
        <v>220</v>
      </c>
      <c r="B133">
        <f>VLOOKUP($B$2,'Standard Deposition Curves'!$B$3:$DW$5,(A133/2+1),FALSE)</f>
        <v>8.3364775004007919E-5</v>
      </c>
      <c r="C133">
        <f t="shared" si="7"/>
        <v>8.1567284177886016E-5</v>
      </c>
      <c r="D133">
        <f t="shared" si="8"/>
        <v>8.1567284177886016E-5</v>
      </c>
      <c r="E133">
        <f t="shared" si="9"/>
        <v>8.1567284177886016E-5</v>
      </c>
      <c r="F133">
        <f t="shared" si="10"/>
        <v>7.5094171259187207E-5</v>
      </c>
      <c r="G133">
        <f t="shared" si="11"/>
        <v>7.1516648713343037E-5</v>
      </c>
      <c r="H133">
        <v>220</v>
      </c>
    </row>
    <row r="134" spans="1:8" x14ac:dyDescent="0.25">
      <c r="A134">
        <v>222</v>
      </c>
      <c r="B134">
        <f>VLOOKUP($B$2,'Standard Deposition Curves'!$B$3:$DW$5,(A134/2+1),FALSE)</f>
        <v>8.1558145394194481E-5</v>
      </c>
      <c r="C134">
        <f t="shared" si="7"/>
        <v>7.9815131977464717E-5</v>
      </c>
      <c r="D134">
        <f t="shared" si="8"/>
        <v>7.9815131977464717E-5</v>
      </c>
      <c r="E134">
        <f t="shared" si="9"/>
        <v>7.9815131977464717E-5</v>
      </c>
      <c r="F134">
        <f t="shared" si="10"/>
        <v>7.3532530341565138E-5</v>
      </c>
      <c r="G134">
        <f t="shared" si="11"/>
        <v>7.0726773627298697E-5</v>
      </c>
      <c r="H134">
        <v>222</v>
      </c>
    </row>
    <row r="135" spans="1:8" x14ac:dyDescent="0.25">
      <c r="A135">
        <v>224</v>
      </c>
      <c r="B135">
        <f>VLOOKUP($B$2,'Standard Deposition Curves'!$B$3:$DW$5,(A135/2+1),FALSE)</f>
        <v>7.9806348486530229E-5</v>
      </c>
      <c r="C135">
        <f t="shared" si="7"/>
        <v>7.8115697512116377E-5</v>
      </c>
      <c r="D135">
        <f t="shared" si="8"/>
        <v>7.8115697512116377E-5</v>
      </c>
      <c r="E135">
        <f t="shared" si="9"/>
        <v>7.8115697512116377E-5</v>
      </c>
      <c r="F135">
        <f t="shared" si="10"/>
        <v>7.201642062094836E-5</v>
      </c>
      <c r="G135">
        <f t="shared" si="11"/>
        <v>6.9953104215377592E-5</v>
      </c>
      <c r="H135">
        <v>224</v>
      </c>
    </row>
    <row r="136" spans="1:8" x14ac:dyDescent="0.25">
      <c r="A136">
        <v>226</v>
      </c>
      <c r="B136">
        <f>VLOOKUP($B$2,'Standard Deposition Curves'!$B$3:$DW$5,(A136/2+1),FALSE)</f>
        <v>7.8107252524472839E-5</v>
      </c>
      <c r="C136">
        <f t="shared" si="7"/>
        <v>7.6466948830478077E-5</v>
      </c>
      <c r="D136">
        <f t="shared" si="8"/>
        <v>7.6466948830478077E-5</v>
      </c>
      <c r="E136">
        <f t="shared" si="9"/>
        <v>7.6466948830478077E-5</v>
      </c>
      <c r="F136">
        <f t="shared" si="10"/>
        <v>7.0544139852964449E-5</v>
      </c>
      <c r="G136">
        <f t="shared" si="11"/>
        <v>6.9195162348365834E-5</v>
      </c>
      <c r="H136">
        <v>226</v>
      </c>
    </row>
    <row r="137" spans="1:8" x14ac:dyDescent="0.25">
      <c r="A137">
        <v>228</v>
      </c>
      <c r="B137">
        <f>VLOOKUP($B$2,'Standard Deposition Curves'!$B$3:$DW$5,(A137/2+1),FALSE)</f>
        <v>7.6458826488276694E-5</v>
      </c>
      <c r="C137">
        <f t="shared" si="7"/>
        <v>7.4866949187512021E-5</v>
      </c>
      <c r="D137">
        <f t="shared" si="8"/>
        <v>7.4866949187512021E-5</v>
      </c>
      <c r="E137">
        <f t="shared" si="9"/>
        <v>7.4866949187512021E-5</v>
      </c>
      <c r="F137">
        <f t="shared" si="10"/>
        <v>6.9114063227562118E-5</v>
      </c>
      <c r="G137">
        <f t="shared" si="11"/>
        <v>6.8452488167023584E-5</v>
      </c>
      <c r="H137">
        <v>228</v>
      </c>
    </row>
    <row r="138" spans="1:8" x14ac:dyDescent="0.25">
      <c r="A138">
        <v>230</v>
      </c>
      <c r="B138">
        <f>VLOOKUP($B$2,'Standard Deposition Curves'!$B$3:$DW$5,(A138/2+1),FALSE)</f>
        <v>7.4859134505288847E-5</v>
      </c>
      <c r="C138">
        <f t="shared" si="7"/>
        <v>7.3313851805958824E-5</v>
      </c>
      <c r="D138">
        <f t="shared" si="8"/>
        <v>7.3313851805958824E-5</v>
      </c>
      <c r="E138">
        <f t="shared" si="9"/>
        <v>7.3313851805958824E-5</v>
      </c>
      <c r="F138">
        <f t="shared" si="10"/>
        <v>6.7724639228727856E-5</v>
      </c>
      <c r="G138">
        <f t="shared" si="11"/>
        <v>6.7724639228727856E-5</v>
      </c>
      <c r="H138">
        <v>230</v>
      </c>
    </row>
    <row r="139" spans="1:8" x14ac:dyDescent="0.25">
      <c r="A139">
        <v>232</v>
      </c>
      <c r="B139">
        <f>VLOOKUP($B$2,'Standard Deposition Curves'!$B$3:$DW$5,(A139/2+1),FALSE)</f>
        <v>7.3306330615640068E-5</v>
      </c>
      <c r="C139">
        <f t="shared" si="7"/>
        <v>7.1805894968096073E-5</v>
      </c>
      <c r="D139">
        <f t="shared" si="8"/>
        <v>7.1805894968096073E-5</v>
      </c>
      <c r="E139">
        <f t="shared" si="9"/>
        <v>7.1805894968096073E-5</v>
      </c>
      <c r="F139">
        <f t="shared" si="10"/>
        <v>6.7011189701071745E-5</v>
      </c>
      <c r="G139">
        <f t="shared" si="11"/>
        <v>6.7011189701071745E-5</v>
      </c>
      <c r="H139">
        <v>232</v>
      </c>
    </row>
    <row r="140" spans="1:8" x14ac:dyDescent="0.25">
      <c r="A140">
        <v>234</v>
      </c>
      <c r="B140">
        <f>VLOOKUP($B$2,'Standard Deposition Curves'!$B$3:$DW$5,(A140/2+1),FALSE)</f>
        <v>7.179865386790377E-5</v>
      </c>
      <c r="C140">
        <f t="shared" si="7"/>
        <v>7.034139741436934E-5</v>
      </c>
      <c r="D140">
        <f t="shared" si="8"/>
        <v>7.034139741436934E-5</v>
      </c>
      <c r="E140">
        <f t="shared" si="9"/>
        <v>7.034139741436934E-5</v>
      </c>
      <c r="F140">
        <f t="shared" si="10"/>
        <v>6.6311729599453033E-5</v>
      </c>
      <c r="G140">
        <f t="shared" si="11"/>
        <v>6.6311729599453033E-5</v>
      </c>
      <c r="H140">
        <v>234</v>
      </c>
    </row>
    <row r="141" spans="1:8" x14ac:dyDescent="0.25">
      <c r="A141">
        <v>236</v>
      </c>
      <c r="B141">
        <f>VLOOKUP($B$2,'Standard Deposition Curves'!$B$3:$DW$5,(A141/2+1),FALSE)</f>
        <v>7.0334423721321262E-5</v>
      </c>
      <c r="C141">
        <f t="shared" si="7"/>
        <v>6.8918754027304306E-5</v>
      </c>
      <c r="D141">
        <f t="shared" si="8"/>
        <v>6.8918754027304306E-5</v>
      </c>
      <c r="E141">
        <f t="shared" si="9"/>
        <v>6.8918754027304306E-5</v>
      </c>
      <c r="F141">
        <f t="shared" si="10"/>
        <v>6.562586406589671E-5</v>
      </c>
      <c r="G141">
        <f t="shared" si="11"/>
        <v>6.562586406589671E-5</v>
      </c>
      <c r="H141">
        <v>236</v>
      </c>
    </row>
    <row r="142" spans="1:8" x14ac:dyDescent="0.25">
      <c r="A142">
        <v>238</v>
      </c>
      <c r="B142">
        <f>VLOOKUP($B$2,'Standard Deposition Curves'!$B$3:$DW$5,(A142/2+1),FALSE)</f>
        <v>6.8912035733027235E-5</v>
      </c>
      <c r="C142">
        <f t="shared" si="7"/>
        <v>6.7536431780795876E-5</v>
      </c>
      <c r="D142">
        <f t="shared" si="8"/>
        <v>6.7536431780795876E-5</v>
      </c>
      <c r="E142">
        <f t="shared" si="9"/>
        <v>6.7536431780795876E-5</v>
      </c>
      <c r="F142">
        <f t="shared" si="10"/>
        <v>6.4953212686550324E-5</v>
      </c>
      <c r="G142">
        <f t="shared" si="11"/>
        <v>6.4953212686550324E-5</v>
      </c>
      <c r="H142">
        <v>238</v>
      </c>
    </row>
    <row r="143" spans="1:8" x14ac:dyDescent="0.25">
      <c r="A143">
        <v>240</v>
      </c>
      <c r="B143">
        <f>VLOOKUP($B$2,'Standard Deposition Curves'!$B$3:$DW$5,(A143/2+1),FALSE)</f>
        <v>6.7529957510395675E-5</v>
      </c>
      <c r="C143">
        <f t="shared" si="7"/>
        <v>6.6192965936411185E-5</v>
      </c>
      <c r="D143">
        <f t="shared" si="8"/>
        <v>6.6192965936411185E-5</v>
      </c>
      <c r="E143">
        <f t="shared" si="9"/>
        <v>6.6192965936411185E-5</v>
      </c>
      <c r="F143">
        <f t="shared" si="10"/>
        <v>6.4293408845470854E-5</v>
      </c>
      <c r="G143">
        <f t="shared" si="11"/>
        <v>6.4293408845470854E-5</v>
      </c>
      <c r="H143">
        <v>240</v>
      </c>
    </row>
    <row r="144" spans="1:8" x14ac:dyDescent="0.25">
      <c r="A144">
        <v>242</v>
      </c>
      <c r="B144">
        <f>VLOOKUP($B$2,'Standard Deposition Curves'!$B$3:$DW$5,(A144/2+1),FALSE)</f>
        <v>6.6186724910165376E-5</v>
      </c>
      <c r="C144">
        <f t="shared" si="7"/>
        <v>6.4886956469752021E-5</v>
      </c>
      <c r="D144">
        <f t="shared" si="8"/>
        <v>6.4886956469752021E-5</v>
      </c>
      <c r="E144">
        <f t="shared" si="9"/>
        <v>6.4886956469752021E-5</v>
      </c>
      <c r="F144">
        <f t="shared" si="10"/>
        <v>6.3646099112485871E-5</v>
      </c>
      <c r="G144">
        <f t="shared" si="11"/>
        <v>6.3646099112485871E-5</v>
      </c>
      <c r="H144">
        <v>242</v>
      </c>
    </row>
    <row r="145" spans="1:8" x14ac:dyDescent="0.25">
      <c r="A145">
        <v>244</v>
      </c>
      <c r="B145">
        <f>VLOOKUP($B$2,'Standard Deposition Curves'!$B$3:$DW$5,(A145/2+1),FALSE)</f>
        <v>6.4880938467409892E-5</v>
      </c>
      <c r="C145">
        <f t="shared" si="7"/>
        <v>6.3617064711214317E-5</v>
      </c>
      <c r="D145">
        <f t="shared" si="8"/>
        <v>6.3617064711214317E-5</v>
      </c>
      <c r="E145">
        <f t="shared" si="9"/>
        <v>6.3617064711214317E-5</v>
      </c>
      <c r="F145">
        <f t="shared" si="10"/>
        <v>6.3010942663066022E-5</v>
      </c>
      <c r="G145">
        <f t="shared" si="11"/>
        <v>6.3010942663066022E-5</v>
      </c>
      <c r="H145">
        <v>244</v>
      </c>
    </row>
    <row r="146" spans="1:8" x14ac:dyDescent="0.25">
      <c r="A146">
        <v>246</v>
      </c>
      <c r="B146">
        <f>VLOOKUP($B$2,'Standard Deposition Curves'!$B$3:$DW$5,(A146/2+1),FALSE)</f>
        <v>6.3611260038707199E-5</v>
      </c>
      <c r="C146">
        <f t="shared" si="7"/>
        <v>6.238201018666595E-5</v>
      </c>
      <c r="D146">
        <f t="shared" si="8"/>
        <v>6.238201018666595E-5</v>
      </c>
      <c r="E146">
        <f t="shared" si="9"/>
        <v>6.238201018666595E-5</v>
      </c>
      <c r="F146">
        <f t="shared" si="10"/>
        <v>6.2387610728284714E-5</v>
      </c>
      <c r="G146">
        <f t="shared" si="11"/>
        <v>6.2387610728284714E-5</v>
      </c>
      <c r="H146">
        <v>246</v>
      </c>
    </row>
    <row r="147" spans="1:8" x14ac:dyDescent="0.25">
      <c r="A147">
        <v>248</v>
      </c>
      <c r="B147">
        <f>VLOOKUP($B$2,'Standard Deposition Curves'!$B$3:$DW$5,(A147/2+1),FALSE)</f>
        <v>6.23764096450472E-5</v>
      </c>
      <c r="C147">
        <f t="shared" si="7"/>
        <v>6.1375370358424323E-5</v>
      </c>
      <c r="D147">
        <f t="shared" si="8"/>
        <v>6.1375370358424323E-5</v>
      </c>
      <c r="E147">
        <f t="shared" si="9"/>
        <v>6.1375370358424323E-5</v>
      </c>
      <c r="F147">
        <f t="shared" si="10"/>
        <v>6.1775786073073465E-5</v>
      </c>
      <c r="G147">
        <f t="shared" si="11"/>
        <v>6.1775786073073465E-5</v>
      </c>
      <c r="H147">
        <v>248</v>
      </c>
    </row>
    <row r="148" spans="1:8" x14ac:dyDescent="0.25">
      <c r="A148">
        <v>250</v>
      </c>
      <c r="B148">
        <f>VLOOKUP($B$2,'Standard Deposition Curves'!$B$3:$DW$5,(A148/2+1),FALSE)</f>
        <v>6.1175162501099744E-5</v>
      </c>
      <c r="C148">
        <f>B148</f>
        <v>6.1175162501099744E-5</v>
      </c>
      <c r="D148">
        <f>B148</f>
        <v>6.1175162501099744E-5</v>
      </c>
      <c r="E148">
        <f>B148</f>
        <v>6.1175162501099744E-5</v>
      </c>
      <c r="F148">
        <f t="shared" si="10"/>
        <v>6.1175162501099744E-5</v>
      </c>
      <c r="G148">
        <f t="shared" si="11"/>
        <v>6.1175162501099744E-5</v>
      </c>
      <c r="H148">
        <v>250</v>
      </c>
    </row>
  </sheetData>
  <sheetProtection algorithmName="SHA-512" hashValue="DKLB43kGuindgmd7GNfK2b9yxxMzlAmOnI7AYlUS8eNts7xEzOqj4j6A7ZM/YqzyFKz0B4ZIlpktHDqcKjs92Q==" saltValue="nb1TtR3c47Ea6G1m8ncjTA==" spinCount="100000" sheet="1" objects="1" scenarios="1"/>
  <conditionalFormatting sqref="C24:C148">
    <cfRule type="cellIs" dxfId="59" priority="13" operator="lessThan">
      <formula>$F$9</formula>
    </cfRule>
    <cfRule type="cellIs" dxfId="58" priority="14" operator="equal">
      <formula>$F$9</formula>
    </cfRule>
    <cfRule type="cellIs" dxfId="57" priority="15" operator="greaterThan">
      <formula>$F$9</formula>
    </cfRule>
  </conditionalFormatting>
  <conditionalFormatting sqref="G24:G148">
    <cfRule type="cellIs" dxfId="56" priority="10" operator="lessThan">
      <formula>$F$13</formula>
    </cfRule>
    <cfRule type="cellIs" dxfId="55" priority="11" operator="equal">
      <formula>$F$13</formula>
    </cfRule>
    <cfRule type="cellIs" dxfId="54" priority="12" operator="greaterThan">
      <formula>$F$13</formula>
    </cfRule>
  </conditionalFormatting>
  <conditionalFormatting sqref="D24:D148">
    <cfRule type="cellIs" dxfId="53" priority="7" operator="lessThan">
      <formula>$F$10</formula>
    </cfRule>
    <cfRule type="cellIs" dxfId="52" priority="8" operator="equal">
      <formula>$F$10</formula>
    </cfRule>
    <cfRule type="cellIs" dxfId="51" priority="9" operator="greaterThan">
      <formula>$F$10</formula>
    </cfRule>
  </conditionalFormatting>
  <conditionalFormatting sqref="E24:E148">
    <cfRule type="cellIs" dxfId="50" priority="4" operator="lessThan">
      <formula>$F$11</formula>
    </cfRule>
    <cfRule type="cellIs" dxfId="49" priority="5" operator="equal">
      <formula>$F$11</formula>
    </cfRule>
    <cfRule type="cellIs" dxfId="48" priority="6" operator="greaterThan">
      <formula>$F$11</formula>
    </cfRule>
  </conditionalFormatting>
  <conditionalFormatting sqref="F24:F148">
    <cfRule type="cellIs" dxfId="47" priority="1" operator="lessThan">
      <formula>$F$12</formula>
    </cfRule>
    <cfRule type="cellIs" dxfId="46" priority="2" operator="equal">
      <formula>$F$12</formula>
    </cfRule>
    <cfRule type="cellIs" dxfId="45" priority="3" operator="greaterThan">
      <formula>$F$12</formula>
    </cfRule>
  </conditionalFormatting>
  <dataValidations count="1">
    <dataValidation type="list" allowBlank="1" showInputMessage="1" showErrorMessage="1" promptTitle="Select standard scenario" prompt="Select the relevant standard scenario" sqref="B2" xr:uid="{00000000-0002-0000-0A00-000000000000}">
      <formula1>VerticalStandardScenarios</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dimension ref="A1:H148"/>
  <sheetViews>
    <sheetView workbookViewId="0"/>
  </sheetViews>
  <sheetFormatPr defaultRowHeight="15" x14ac:dyDescent="0.25"/>
  <cols>
    <col min="1" max="1" width="22.42578125" style="8" bestFit="1" customWidth="1"/>
    <col min="2" max="2" width="14.42578125" style="8" bestFit="1" customWidth="1"/>
    <col min="3" max="7" width="11" style="8" customWidth="1"/>
    <col min="8" max="8" width="22.42578125" style="8" bestFit="1" customWidth="1"/>
    <col min="9" max="16384" width="9.140625" style="8"/>
  </cols>
  <sheetData>
    <row r="1" spans="1:8" x14ac:dyDescent="0.25">
      <c r="A1" t="s">
        <v>19</v>
      </c>
      <c r="B1">
        <f>'Assessment details'!B4</f>
        <v>500</v>
      </c>
      <c r="C1" t="str">
        <f>'Assessment details'!C4</f>
        <v>g/L</v>
      </c>
      <c r="D1"/>
      <c r="E1" t="s">
        <v>31</v>
      </c>
      <c r="F1" t="str">
        <f>IF('Assessment details'!B21="NO","Not assessed",(IF(SUM(B9:B13)=0,"No data",(IF(SUM(E16:E20)=0,"Acceptable","Not acceptable")))))</f>
        <v>Acceptable</v>
      </c>
      <c r="G1"/>
      <c r="H1"/>
    </row>
    <row r="2" spans="1:8" x14ac:dyDescent="0.25">
      <c r="A2" t="s">
        <v>1</v>
      </c>
      <c r="B2" t="s">
        <v>37</v>
      </c>
      <c r="C2"/>
      <c r="D2"/>
      <c r="E2"/>
      <c r="F2"/>
      <c r="G2"/>
      <c r="H2"/>
    </row>
    <row r="3" spans="1:8" x14ac:dyDescent="0.25">
      <c r="A3" t="s">
        <v>17</v>
      </c>
      <c r="B3">
        <f>'Assessment details'!B22</f>
        <v>200</v>
      </c>
      <c r="C3" t="str">
        <f>'Assessment details'!C22</f>
        <v>mL/100 L</v>
      </c>
      <c r="D3"/>
      <c r="E3"/>
      <c r="F3"/>
      <c r="G3"/>
      <c r="H3"/>
    </row>
    <row r="4" spans="1:8" x14ac:dyDescent="0.25">
      <c r="A4" t="s">
        <v>15</v>
      </c>
      <c r="B4">
        <f>'Assessment details'!B24</f>
        <v>1000</v>
      </c>
      <c r="C4" t="s">
        <v>16</v>
      </c>
      <c r="D4"/>
      <c r="E4" t="s">
        <v>72</v>
      </c>
      <c r="F4"/>
      <c r="G4"/>
      <c r="H4" t="s">
        <v>73</v>
      </c>
    </row>
    <row r="5" spans="1:8" x14ac:dyDescent="0.25">
      <c r="A5" t="s">
        <v>23</v>
      </c>
      <c r="B5">
        <f>B3*(B4/100)</f>
        <v>2000</v>
      </c>
      <c r="C5" t="str">
        <f>IF('Assessment details'!C22="mL/100 L","mL/ha","g/ha")</f>
        <v>mL/ha</v>
      </c>
      <c r="D5"/>
      <c r="E5"/>
      <c r="F5"/>
      <c r="G5"/>
      <c r="H5"/>
    </row>
    <row r="6" spans="1:8" x14ac:dyDescent="0.25">
      <c r="A6" t="s">
        <v>22</v>
      </c>
      <c r="B6">
        <f>B5*(B1/1000)</f>
        <v>1000</v>
      </c>
      <c r="C6" t="s">
        <v>13</v>
      </c>
      <c r="D6"/>
      <c r="E6"/>
      <c r="F6"/>
      <c r="G6"/>
      <c r="H6"/>
    </row>
    <row r="7" spans="1:8" x14ac:dyDescent="0.25">
      <c r="A7"/>
      <c r="B7"/>
      <c r="C7"/>
      <c r="D7"/>
      <c r="E7"/>
      <c r="F7"/>
      <c r="G7"/>
      <c r="H7"/>
    </row>
    <row r="8" spans="1:8" x14ac:dyDescent="0.25">
      <c r="A8"/>
      <c r="B8" t="s">
        <v>27</v>
      </c>
      <c r="C8"/>
      <c r="D8"/>
      <c r="E8"/>
      <c r="F8"/>
      <c r="G8"/>
      <c r="H8"/>
    </row>
    <row r="9" spans="1:8" x14ac:dyDescent="0.25">
      <c r="A9" t="s">
        <v>2</v>
      </c>
      <c r="B9">
        <f>'Assessment details'!B8</f>
        <v>10</v>
      </c>
      <c r="C9" s="28" t="s">
        <v>12</v>
      </c>
      <c r="D9">
        <f>B9/1000000*45000/0.03</f>
        <v>15.000000000000002</v>
      </c>
      <c r="E9" t="s">
        <v>13</v>
      </c>
      <c r="F9">
        <f>D9/$B$6</f>
        <v>1.5000000000000001E-2</v>
      </c>
      <c r="G9" t="s">
        <v>18</v>
      </c>
      <c r="H9"/>
    </row>
    <row r="10" spans="1:8" x14ac:dyDescent="0.25">
      <c r="A10" t="s">
        <v>3</v>
      </c>
      <c r="B10">
        <f>'Assessment details'!B9</f>
        <v>7.5</v>
      </c>
      <c r="C10" t="s">
        <v>13</v>
      </c>
      <c r="D10">
        <f>B10</f>
        <v>7.5</v>
      </c>
      <c r="E10" t="s">
        <v>13</v>
      </c>
      <c r="F10">
        <f t="shared" ref="F10:F13" si="0">D10/$B$6</f>
        <v>7.4999999999999997E-3</v>
      </c>
      <c r="G10" t="s">
        <v>18</v>
      </c>
      <c r="H10"/>
    </row>
    <row r="11" spans="1:8" x14ac:dyDescent="0.25">
      <c r="A11" t="s">
        <v>6</v>
      </c>
      <c r="B11">
        <f>'Assessment details'!B10</f>
        <v>9999999</v>
      </c>
      <c r="C11" t="s">
        <v>13</v>
      </c>
      <c r="D11">
        <f t="shared" ref="D11:D12" si="1">B11</f>
        <v>9999999</v>
      </c>
      <c r="E11" t="s">
        <v>13</v>
      </c>
      <c r="F11">
        <f t="shared" si="0"/>
        <v>9999.9989999999998</v>
      </c>
      <c r="G11" t="s">
        <v>18</v>
      </c>
      <c r="H11"/>
    </row>
    <row r="12" spans="1:8" x14ac:dyDescent="0.25">
      <c r="A12" t="s">
        <v>4</v>
      </c>
      <c r="B12">
        <f>'Assessment details'!B11</f>
        <v>31</v>
      </c>
      <c r="C12" t="s">
        <v>13</v>
      </c>
      <c r="D12">
        <f t="shared" si="1"/>
        <v>31</v>
      </c>
      <c r="E12" t="s">
        <v>13</v>
      </c>
      <c r="F12">
        <f t="shared" si="0"/>
        <v>3.1E-2</v>
      </c>
      <c r="G12" t="s">
        <v>18</v>
      </c>
      <c r="H12"/>
    </row>
    <row r="13" spans="1:8" x14ac:dyDescent="0.25">
      <c r="A13" t="s">
        <v>5</v>
      </c>
      <c r="B13">
        <f>'Assessment details'!B12</f>
        <v>500</v>
      </c>
      <c r="C13" t="s">
        <v>14</v>
      </c>
      <c r="D13">
        <f>B13*3000/1000</f>
        <v>1500</v>
      </c>
      <c r="E13" t="s">
        <v>13</v>
      </c>
      <c r="F13">
        <f t="shared" si="0"/>
        <v>1.5</v>
      </c>
      <c r="G13" t="s">
        <v>18</v>
      </c>
      <c r="H13"/>
    </row>
    <row r="14" spans="1:8" x14ac:dyDescent="0.25">
      <c r="A14"/>
      <c r="B14"/>
      <c r="C14"/>
      <c r="D14"/>
      <c r="E14"/>
      <c r="F14"/>
      <c r="G14"/>
      <c r="H14"/>
    </row>
    <row r="15" spans="1:8" x14ac:dyDescent="0.25">
      <c r="A15" t="s">
        <v>25</v>
      </c>
      <c r="B15" t="s">
        <v>26</v>
      </c>
      <c r="C15"/>
      <c r="D15"/>
      <c r="E15" t="s">
        <v>70</v>
      </c>
      <c r="F15"/>
      <c r="G15"/>
      <c r="H15"/>
    </row>
    <row r="16" spans="1:8" x14ac:dyDescent="0.25">
      <c r="A16" t="s">
        <v>7</v>
      </c>
      <c r="B16">
        <f>IF('Assessment details'!B8="","Not yet assessed",(IF((ISNUMBER(((INDEX(C24:H148,MATCH(F9,C24:C148,-1),6))+2))),(IF(((INDEX(C24:H148,MATCH(F9,C24:C148,-1),6))+2)&lt;=250,((INDEX(C24:H148,MATCH(F9,C24:C148,-1),6))+2),"Over 250 metres")),0)))</f>
        <v>8</v>
      </c>
      <c r="C16"/>
      <c r="D16"/>
      <c r="E16">
        <f>IF(B16=$H$4,1,0)</f>
        <v>0</v>
      </c>
      <c r="F16"/>
      <c r="G16"/>
      <c r="H16"/>
    </row>
    <row r="17" spans="1:8" x14ac:dyDescent="0.25">
      <c r="A17" t="s">
        <v>8</v>
      </c>
      <c r="B17">
        <f>IF('Assessment details'!B9="","Not yet assessed",(IF((ISNUMBER(((INDEX(D24:H148,MATCH(F10,D24:D148,-1),5))+2))),(IF(((INDEX(D24:H148,MATCH(F10,D24:D148,-1),5))+2)&lt;=250,((INDEX(D24:H148,MATCH(F10,D24:D148,-1),5))+2),"Over 250 metres")),0)))</f>
        <v>12</v>
      </c>
      <c r="C17"/>
      <c r="D17"/>
      <c r="E17">
        <f>IF(B17=$H$4,1,0)</f>
        <v>0</v>
      </c>
      <c r="F17"/>
      <c r="G17"/>
      <c r="H17"/>
    </row>
    <row r="18" spans="1:8" x14ac:dyDescent="0.25">
      <c r="A18" t="s">
        <v>24</v>
      </c>
      <c r="B18">
        <f>IF('Assessment details'!B10="","Not yet assessed",(IF((ISNUMBER(((INDEX(E24:H148,MATCH(F11,E24:E148,-1),4))+2))),(IF(((INDEX(E24:H148,MATCH(F11,E24:E148,-1),4))+2)&lt;=250,((INDEX(E24:H148,MATCH(F11,E24:E148,-1),4))+2),"Over 250 metres")),0)))</f>
        <v>0</v>
      </c>
      <c r="C18"/>
      <c r="D18"/>
      <c r="E18">
        <f>IF(B18=$H$4,1,0)</f>
        <v>0</v>
      </c>
      <c r="F18"/>
      <c r="G18"/>
      <c r="H18"/>
    </row>
    <row r="19" spans="1:8" x14ac:dyDescent="0.25">
      <c r="A19" t="s">
        <v>9</v>
      </c>
      <c r="B19">
        <f>IF('Assessment details'!B11="","Not yet assessed",(IF((ISNUMBER(((INDEX(F24:H148,MATCH(F12,F24:F148,-1),3))+2))),(IF(((INDEX(F24:H148,MATCH(F12,F24:F148,-1),3))+2)&lt;=250,((INDEX(F24:H148,MATCH(F12,F24:F148,-1),3))+2),"Over 250 metres")),0)))</f>
        <v>0</v>
      </c>
      <c r="C19"/>
      <c r="D19"/>
      <c r="E19">
        <f>IF(B19=$H$4,1,0)</f>
        <v>0</v>
      </c>
      <c r="F19"/>
      <c r="G19"/>
      <c r="H19"/>
    </row>
    <row r="20" spans="1:8" x14ac:dyDescent="0.25">
      <c r="A20" t="s">
        <v>10</v>
      </c>
      <c r="B20">
        <f>IF('Assessment details'!B12="","Not yet assessed",(IF((ISNUMBER(((INDEX(G24:H148,MATCH(F13,G24:G148,-1),2))+2))),(IF(((INDEX(G24:H148,MATCH(F13,G24:G148,-1),2))+2)&lt;=250,((INDEX(G24:H148,MATCH(F13,G24:G148,-1),2))+2),"Over 250 metres")),0)))</f>
        <v>0</v>
      </c>
      <c r="C20"/>
      <c r="D20"/>
      <c r="E20">
        <f>IF(B20=$H$4,1,0)</f>
        <v>0</v>
      </c>
      <c r="F20"/>
      <c r="G20"/>
      <c r="H20"/>
    </row>
    <row r="21" spans="1:8" x14ac:dyDescent="0.25">
      <c r="A21"/>
      <c r="B21"/>
      <c r="C21"/>
      <c r="D21"/>
      <c r="E21"/>
      <c r="F21"/>
      <c r="G21"/>
      <c r="H21"/>
    </row>
    <row r="22" spans="1:8" x14ac:dyDescent="0.25">
      <c r="A22"/>
      <c r="B22"/>
      <c r="C22"/>
      <c r="D22"/>
      <c r="E22"/>
      <c r="F22"/>
      <c r="G22"/>
      <c r="H22"/>
    </row>
    <row r="23" spans="1:8" x14ac:dyDescent="0.25">
      <c r="A23" t="s">
        <v>0</v>
      </c>
      <c r="B23" t="s">
        <v>11</v>
      </c>
      <c r="C23" t="s">
        <v>7</v>
      </c>
      <c r="D23" t="s">
        <v>8</v>
      </c>
      <c r="E23" t="s">
        <v>24</v>
      </c>
      <c r="F23" t="s">
        <v>9</v>
      </c>
      <c r="G23" t="s">
        <v>10</v>
      </c>
      <c r="H23" t="s">
        <v>0</v>
      </c>
    </row>
    <row r="24" spans="1:8" x14ac:dyDescent="0.25">
      <c r="A24">
        <v>2</v>
      </c>
      <c r="B24">
        <f>VLOOKUP($B$2,'Standard Deposition Curves'!$B$3:$DW$5,(A24/2+1),FALSE)</f>
        <v>0.1510158360608064</v>
      </c>
      <c r="C24">
        <f>AVERAGE(AVERAGE(B24:B25),B25,AVERAGE(B25:B26))</f>
        <v>6.3868996600936187E-2</v>
      </c>
      <c r="D24">
        <f>AVERAGE(AVERAGE(B24:B25),B25,AVERAGE(B25:B26))</f>
        <v>6.3868996600936187E-2</v>
      </c>
      <c r="E24">
        <f>AVERAGE(AVERAGE(B24:B25),B25,AVERAGE(B25:B26))</f>
        <v>6.3868996600936187E-2</v>
      </c>
      <c r="F24">
        <f>AVERAGE(B24:B34)</f>
        <v>2.6747654214192371E-2</v>
      </c>
      <c r="G24">
        <f>AVERAGE(B24:B74)</f>
        <v>6.535466144618635E-3</v>
      </c>
      <c r="H24">
        <v>2</v>
      </c>
    </row>
    <row r="25" spans="1:8" x14ac:dyDescent="0.25">
      <c r="A25">
        <v>4</v>
      </c>
      <c r="B25">
        <f>VLOOKUP($B$2,'Standard Deposition Curves'!$B$3:$DW$5,(A25/2+1),FALSE)</f>
        <v>5.1242040940871682E-2</v>
      </c>
      <c r="C25">
        <f t="shared" ref="C25:C88" si="2">AVERAGE(AVERAGE(B25:B26),B26,AVERAGE(B26:B27))</f>
        <v>2.9591531329557181E-2</v>
      </c>
      <c r="D25">
        <f t="shared" ref="D25:D88" si="3">AVERAGE(AVERAGE(B25:B26),B26,AVERAGE(B26:B27))</f>
        <v>2.9591531329557181E-2</v>
      </c>
      <c r="E25">
        <f t="shared" ref="E25:E88" si="4">AVERAGE(AVERAGE(B25:B26),B26,AVERAGE(B26:B27))</f>
        <v>2.9591531329557181E-2</v>
      </c>
      <c r="F25">
        <f t="shared" ref="F25:F88" si="5">AVERAGE(B25:B35)</f>
        <v>1.3303953414208553E-2</v>
      </c>
      <c r="G25">
        <f t="shared" ref="G25:G88" si="6">AVERAGE(B25:B75)</f>
        <v>3.5806185614934219E-3</v>
      </c>
      <c r="H25">
        <v>4</v>
      </c>
    </row>
    <row r="26" spans="1:8" x14ac:dyDescent="0.25">
      <c r="A26">
        <v>6</v>
      </c>
      <c r="B26">
        <f>VLOOKUP($B$2,'Standard Deposition Curves'!$B$3:$DW$5,(A26/2+1),FALSE)</f>
        <v>2.7229979781323951E-2</v>
      </c>
      <c r="C26">
        <f t="shared" si="2"/>
        <v>1.8176105856343557E-2</v>
      </c>
      <c r="D26">
        <f t="shared" si="3"/>
        <v>1.8176105856343557E-2</v>
      </c>
      <c r="E26">
        <f t="shared" si="4"/>
        <v>1.8176105856343557E-2</v>
      </c>
      <c r="F26">
        <f t="shared" si="5"/>
        <v>8.8971555271860868E-3</v>
      </c>
      <c r="G26">
        <f t="shared" si="6"/>
        <v>2.5819370762297663E-3</v>
      </c>
      <c r="H26">
        <v>6</v>
      </c>
    </row>
    <row r="27" spans="1:8" x14ac:dyDescent="0.25">
      <c r="A27">
        <v>8</v>
      </c>
      <c r="B27">
        <f>VLOOKUP($B$2,'Standard Deposition Curves'!$B$3:$DW$5,(A27/2+1),FALSE)</f>
        <v>1.7387227911175595E-2</v>
      </c>
      <c r="C27">
        <f t="shared" si="2"/>
        <v>1.2622960305972411E-2</v>
      </c>
      <c r="D27">
        <f t="shared" si="3"/>
        <v>1.2622960305972411E-2</v>
      </c>
      <c r="E27">
        <f t="shared" si="4"/>
        <v>1.2622960305972411E-2</v>
      </c>
      <c r="F27">
        <f t="shared" si="5"/>
        <v>6.6458185605020046E-3</v>
      </c>
      <c r="G27">
        <f t="shared" si="6"/>
        <v>2.0539061133263521E-3</v>
      </c>
      <c r="H27">
        <v>8</v>
      </c>
    </row>
    <row r="28" spans="1:8" x14ac:dyDescent="0.25">
      <c r="A28">
        <v>10</v>
      </c>
      <c r="B28">
        <f>VLOOKUP($B$2,'Standard Deposition Curves'!$B$3:$DW$5,(A28/2+1),FALSE)</f>
        <v>1.2277743712035001E-2</v>
      </c>
      <c r="C28">
        <f t="shared" si="2"/>
        <v>9.4169010973038092E-3</v>
      </c>
      <c r="D28">
        <f t="shared" si="3"/>
        <v>9.4169010973038092E-3</v>
      </c>
      <c r="E28">
        <f t="shared" si="4"/>
        <v>9.4169010973038092E-3</v>
      </c>
      <c r="F28">
        <f t="shared" si="5"/>
        <v>5.2664183438709362E-3</v>
      </c>
      <c r="G28">
        <f t="shared" si="6"/>
        <v>1.7187041437091485E-3</v>
      </c>
      <c r="H28">
        <v>10</v>
      </c>
    </row>
    <row r="29" spans="1:8" x14ac:dyDescent="0.25">
      <c r="A29">
        <v>12</v>
      </c>
      <c r="B29">
        <f>VLOOKUP($B$2,'Standard Deposition Curves'!$B$3:$DW$5,(A29/2+1),FALSE)</f>
        <v>9.239559076518869E-3</v>
      </c>
      <c r="C29">
        <f t="shared" si="2"/>
        <v>7.3668373971019843E-3</v>
      </c>
      <c r="D29">
        <f t="shared" si="3"/>
        <v>7.3668373971019843E-3</v>
      </c>
      <c r="E29">
        <f t="shared" si="4"/>
        <v>7.3668373971019843E-3</v>
      </c>
      <c r="F29">
        <f t="shared" si="5"/>
        <v>4.3322489832524347E-3</v>
      </c>
      <c r="G29">
        <f t="shared" si="6"/>
        <v>1.4835295521842188E-3</v>
      </c>
      <c r="H29">
        <v>12</v>
      </c>
    </row>
    <row r="30" spans="1:8" x14ac:dyDescent="0.25">
      <c r="A30">
        <v>14</v>
      </c>
      <c r="B30">
        <f>VLOOKUP($B$2,'Standard Deposition Curves'!$B$3:$DW$5,(A30/2+1),FALSE)</f>
        <v>7.2654265657123747E-3</v>
      </c>
      <c r="C30">
        <f t="shared" si="2"/>
        <v>5.9623928466309472E-3</v>
      </c>
      <c r="D30">
        <f t="shared" si="3"/>
        <v>5.9623928466309472E-3</v>
      </c>
      <c r="E30">
        <f t="shared" si="4"/>
        <v>5.9623928466309472E-3</v>
      </c>
      <c r="F30">
        <f t="shared" si="5"/>
        <v>3.6578625572205896E-3</v>
      </c>
      <c r="G30">
        <f t="shared" si="6"/>
        <v>1.3077757072256601E-3</v>
      </c>
      <c r="H30">
        <v>14</v>
      </c>
    </row>
    <row r="31" spans="1:8" x14ac:dyDescent="0.25">
      <c r="A31">
        <v>16</v>
      </c>
      <c r="B31">
        <f>VLOOKUP($B$2,'Standard Deposition Curves'!$B$3:$DW$5,(A31/2+1),FALSE)</f>
        <v>5.8997590432435399E-3</v>
      </c>
      <c r="C31">
        <f t="shared" si="2"/>
        <v>4.950894558485598E-3</v>
      </c>
      <c r="D31">
        <f t="shared" si="3"/>
        <v>4.950894558485598E-3</v>
      </c>
      <c r="E31">
        <f t="shared" si="4"/>
        <v>4.950894558485598E-3</v>
      </c>
      <c r="F31">
        <f t="shared" si="5"/>
        <v>3.1488241541360947E-3</v>
      </c>
      <c r="G31">
        <f t="shared" si="6"/>
        <v>1.1705854943926143E-3</v>
      </c>
      <c r="H31">
        <v>16</v>
      </c>
    </row>
    <row r="32" spans="1:8" x14ac:dyDescent="0.25">
      <c r="A32">
        <v>18</v>
      </c>
      <c r="B32">
        <f>VLOOKUP($B$2,'Standard Deposition Curves'!$B$3:$DW$5,(A32/2+1),FALSE)</f>
        <v>4.9098943410991521E-3</v>
      </c>
      <c r="C32">
        <f t="shared" si="2"/>
        <v>4.1941193490414932E-3</v>
      </c>
      <c r="D32">
        <f t="shared" si="3"/>
        <v>4.1941193490414932E-3</v>
      </c>
      <c r="E32">
        <f t="shared" si="4"/>
        <v>4.1941193490414932E-3</v>
      </c>
      <c r="F32">
        <f t="shared" si="5"/>
        <v>2.7516920648092916E-3</v>
      </c>
      <c r="G32">
        <f t="shared" si="6"/>
        <v>1.0600344809289239E-3</v>
      </c>
      <c r="H32">
        <v>18</v>
      </c>
    </row>
    <row r="33" spans="1:8" x14ac:dyDescent="0.25">
      <c r="A33">
        <v>20</v>
      </c>
      <c r="B33">
        <f>VLOOKUP($B$2,'Standard Deposition Curves'!$B$3:$DW$5,(A33/2+1),FALSE)</f>
        <v>4.166030943273437E-3</v>
      </c>
      <c r="C33">
        <f t="shared" si="2"/>
        <v>3.6106583540803407E-3</v>
      </c>
      <c r="D33">
        <f t="shared" si="3"/>
        <v>3.6106583540803407E-3</v>
      </c>
      <c r="E33">
        <f t="shared" si="4"/>
        <v>3.6106583540803407E-3</v>
      </c>
      <c r="F33">
        <f t="shared" si="5"/>
        <v>2.4338470899752632E-3</v>
      </c>
      <c r="G33">
        <f t="shared" si="6"/>
        <v>9.687598681604368E-4</v>
      </c>
      <c r="H33">
        <v>20</v>
      </c>
    </row>
    <row r="34" spans="1:8" x14ac:dyDescent="0.25">
      <c r="A34">
        <v>22</v>
      </c>
      <c r="B34">
        <f>VLOOKUP($B$2,'Standard Deposition Curves'!$B$3:$DW$5,(A34/2+1),FALSE)</f>
        <v>3.5906979800560562E-3</v>
      </c>
      <c r="C34">
        <f t="shared" si="2"/>
        <v>3.149745201269696E-3</v>
      </c>
      <c r="D34">
        <f t="shared" si="3"/>
        <v>3.149745201269696E-3</v>
      </c>
      <c r="E34">
        <f t="shared" si="4"/>
        <v>3.149745201269696E-3</v>
      </c>
      <c r="F34">
        <f t="shared" si="5"/>
        <v>2.17421193050104E-3</v>
      </c>
      <c r="G34">
        <f t="shared" si="6"/>
        <v>8.9194364343344798E-4</v>
      </c>
      <c r="H34">
        <v>22</v>
      </c>
    </row>
    <row r="35" spans="1:8" x14ac:dyDescent="0.25">
      <c r="A35">
        <v>24</v>
      </c>
      <c r="B35">
        <f>VLOOKUP($B$2,'Standard Deposition Curves'!$B$3:$DW$5,(A35/2+1),FALSE)</f>
        <v>3.1351272609843831E-3</v>
      </c>
      <c r="C35">
        <f t="shared" si="2"/>
        <v>2.7782428572136315E-3</v>
      </c>
      <c r="D35">
        <f t="shared" si="3"/>
        <v>2.7782428572136315E-3</v>
      </c>
      <c r="E35">
        <f t="shared" si="4"/>
        <v>2.7782428572136315E-3</v>
      </c>
      <c r="F35">
        <f t="shared" si="5"/>
        <v>1.9585466707600177E-3</v>
      </c>
      <c r="G35">
        <f t="shared" si="6"/>
        <v>8.2628651402717583E-4</v>
      </c>
      <c r="H35">
        <v>24</v>
      </c>
    </row>
    <row r="36" spans="1:8" x14ac:dyDescent="0.25">
      <c r="A36">
        <v>26</v>
      </c>
      <c r="B36">
        <f>VLOOKUP($B$2,'Standard Deposition Curves'!$B$3:$DW$5,(A36/2+1),FALSE)</f>
        <v>2.7672641836245879E-3</v>
      </c>
      <c r="C36">
        <f t="shared" si="2"/>
        <v>2.4736970505091081E-3</v>
      </c>
      <c r="D36">
        <f t="shared" si="3"/>
        <v>2.4736970505091081E-3</v>
      </c>
      <c r="E36">
        <f t="shared" si="4"/>
        <v>2.4736970505091081E-3</v>
      </c>
      <c r="F36">
        <f t="shared" si="5"/>
        <v>1.7768796546664238E-3</v>
      </c>
      <c r="G36">
        <f t="shared" si="6"/>
        <v>7.6944513234018623E-4</v>
      </c>
      <c r="H36">
        <v>26</v>
      </c>
    </row>
    <row r="37" spans="1:8" x14ac:dyDescent="0.25">
      <c r="A37">
        <v>28</v>
      </c>
      <c r="B37">
        <f>VLOOKUP($B$2,'Standard Deposition Curves'!$B$3:$DW$5,(A37/2+1),FALSE)</f>
        <v>2.4652731477990543E-3</v>
      </c>
      <c r="C37">
        <f t="shared" si="2"/>
        <v>2.2204093343276528E-3</v>
      </c>
      <c r="D37">
        <f t="shared" si="3"/>
        <v>2.2204093343276528E-3</v>
      </c>
      <c r="E37">
        <f t="shared" si="4"/>
        <v>2.2204093343276528E-3</v>
      </c>
      <c r="F37">
        <f t="shared" si="5"/>
        <v>1.6220190775247561E-3</v>
      </c>
      <c r="G37">
        <f t="shared" si="6"/>
        <v>7.1970439932344079E-4</v>
      </c>
      <c r="H37">
        <v>28</v>
      </c>
    </row>
    <row r="38" spans="1:8" x14ac:dyDescent="0.25">
      <c r="A38">
        <v>30</v>
      </c>
      <c r="B38">
        <f>VLOOKUP($B$2,'Standard Deposition Curves'!$B$3:$DW$5,(A38/2+1),FALSE)</f>
        <v>2.2138255282338438E-3</v>
      </c>
      <c r="C38">
        <f t="shared" si="2"/>
        <v>2.0071094832213947E-3</v>
      </c>
      <c r="D38">
        <f t="shared" si="3"/>
        <v>2.0071094832213947E-3</v>
      </c>
      <c r="E38">
        <f t="shared" si="4"/>
        <v>2.0071094832213947E-3</v>
      </c>
      <c r="F38">
        <f t="shared" si="5"/>
        <v>1.488648179205368E-3</v>
      </c>
      <c r="G38">
        <f t="shared" si="6"/>
        <v>6.757771109573321E-4</v>
      </c>
      <c r="H38">
        <v>30</v>
      </c>
    </row>
    <row r="39" spans="1:8" x14ac:dyDescent="0.25">
      <c r="A39">
        <v>32</v>
      </c>
      <c r="B39">
        <f>VLOOKUP($B$2,'Standard Deposition Curves'!$B$3:$DW$5,(A39/2+1),FALSE)</f>
        <v>2.0018807452314878E-3</v>
      </c>
      <c r="C39">
        <f t="shared" si="2"/>
        <v>1.8255197396147861E-3</v>
      </c>
      <c r="D39">
        <f t="shared" si="3"/>
        <v>1.8255197396147861E-3</v>
      </c>
      <c r="E39">
        <f t="shared" si="4"/>
        <v>1.8255197396147861E-3</v>
      </c>
      <c r="F39">
        <f t="shared" si="5"/>
        <v>1.3727527789315411E-3</v>
      </c>
      <c r="G39">
        <f t="shared" si="6"/>
        <v>6.3667638797933342E-4</v>
      </c>
      <c r="H39">
        <v>32</v>
      </c>
    </row>
    <row r="40" spans="1:8" x14ac:dyDescent="0.25">
      <c r="A40">
        <v>34</v>
      </c>
      <c r="B40">
        <f>VLOOKUP($B$2,'Standard Deposition Curves'!$B$3:$DW$5,(A40/2+1),FALSE)</f>
        <v>1.8213083901685747E-3</v>
      </c>
      <c r="C40">
        <f t="shared" si="2"/>
        <v>1.6694384963248324E-3</v>
      </c>
      <c r="D40">
        <f t="shared" si="3"/>
        <v>1.6694384963248324E-3</v>
      </c>
      <c r="E40">
        <f t="shared" si="4"/>
        <v>1.6694384963248324E-3</v>
      </c>
      <c r="F40">
        <f t="shared" si="5"/>
        <v>1.2712466448146454E-3</v>
      </c>
      <c r="G40">
        <f t="shared" si="6"/>
        <v>6.0163161258632134E-4</v>
      </c>
      <c r="H40">
        <v>34</v>
      </c>
    </row>
    <row r="41" spans="1:8" x14ac:dyDescent="0.25">
      <c r="A41">
        <v>36</v>
      </c>
      <c r="B41">
        <f>VLOOKUP($B$2,'Standard Deposition Curves'!$B$3:$DW$5,(A41/2+1),FALSE)</f>
        <v>1.6660041317829303E-3</v>
      </c>
      <c r="C41">
        <f t="shared" si="2"/>
        <v>1.5341379987170939E-3</v>
      </c>
      <c r="D41">
        <f t="shared" si="3"/>
        <v>1.5341379987170939E-3</v>
      </c>
      <c r="E41">
        <f t="shared" si="4"/>
        <v>1.5341379987170939E-3</v>
      </c>
      <c r="F41">
        <f t="shared" si="5"/>
        <v>1.181719139514993E-3</v>
      </c>
      <c r="G41">
        <f t="shared" si="6"/>
        <v>5.7003138097915082E-4</v>
      </c>
      <c r="H41">
        <v>36</v>
      </c>
    </row>
    <row r="42" spans="1:8" x14ac:dyDescent="0.25">
      <c r="A42">
        <v>38</v>
      </c>
      <c r="B42">
        <f>VLOOKUP($B$2,'Standard Deposition Curves'!$B$3:$DW$5,(A42/2+1),FALSE)</f>
        <v>1.5313060606486992E-3</v>
      </c>
      <c r="C42">
        <f t="shared" si="2"/>
        <v>1.4159581202341717E-3</v>
      </c>
      <c r="D42">
        <f t="shared" si="3"/>
        <v>1.4159581202341717E-3</v>
      </c>
      <c r="E42">
        <f t="shared" si="4"/>
        <v>1.4159581202341717E-3</v>
      </c>
      <c r="F42">
        <f t="shared" si="5"/>
        <v>1.1022609213052809E-3</v>
      </c>
      <c r="G42">
        <f t="shared" si="6"/>
        <v>5.4138378989675303E-4</v>
      </c>
      <c r="H42">
        <v>38</v>
      </c>
    </row>
    <row r="43" spans="1:8" x14ac:dyDescent="0.25">
      <c r="A43">
        <v>40</v>
      </c>
      <c r="B43">
        <f>VLOOKUP($B$2,'Standard Deposition Curves'!$B$3:$DW$5,(A43/2+1),FALSE)</f>
        <v>1.4135996179248365E-3</v>
      </c>
      <c r="C43">
        <f t="shared" si="2"/>
        <v>1.3120260828429304E-3</v>
      </c>
      <c r="D43">
        <f t="shared" si="3"/>
        <v>1.3120260828429304E-3</v>
      </c>
      <c r="E43">
        <f t="shared" si="4"/>
        <v>1.3120260828429304E-3</v>
      </c>
      <c r="F43">
        <f t="shared" si="5"/>
        <v>1.0313408896214385E-3</v>
      </c>
      <c r="G43">
        <f t="shared" si="6"/>
        <v>5.1528816630513842E-4</v>
      </c>
      <c r="H43">
        <v>40</v>
      </c>
    </row>
    <row r="44" spans="1:8" x14ac:dyDescent="0.25">
      <c r="A44">
        <v>42</v>
      </c>
      <c r="B44">
        <f>VLOOKUP($B$2,'Standard Deposition Curves'!$B$3:$DW$5,(A44/2+1),FALSE)</f>
        <v>1.3100441890569843E-3</v>
      </c>
      <c r="C44">
        <f t="shared" si="2"/>
        <v>1.2200591274385119E-3</v>
      </c>
      <c r="D44">
        <f t="shared" si="3"/>
        <v>1.2200591274385119E-3</v>
      </c>
      <c r="E44">
        <f t="shared" si="4"/>
        <v>1.2200591274385119E-3</v>
      </c>
      <c r="F44">
        <f t="shared" si="5"/>
        <v>9.6771761154760899E-4</v>
      </c>
      <c r="G44">
        <f t="shared" si="6"/>
        <v>4.9141454260900972E-4</v>
      </c>
      <c r="H44">
        <v>42</v>
      </c>
    </row>
    <row r="45" spans="1:8" x14ac:dyDescent="0.25">
      <c r="A45">
        <v>44</v>
      </c>
      <c r="B45">
        <f>VLOOKUP($B$2,'Standard Deposition Curves'!$B$3:$DW$5,(A45/2+1),FALSE)</f>
        <v>1.2183801229048088E-3</v>
      </c>
      <c r="C45">
        <f t="shared" si="2"/>
        <v>1.1382230489650773E-3</v>
      </c>
      <c r="D45">
        <f t="shared" si="3"/>
        <v>1.1382230489650773E-3</v>
      </c>
      <c r="E45">
        <f t="shared" si="4"/>
        <v>1.1382230489650773E-3</v>
      </c>
      <c r="F45">
        <f t="shared" si="5"/>
        <v>9.1037446019589391E-4</v>
      </c>
      <c r="G45">
        <f t="shared" si="6"/>
        <v>4.694884918869119E-4</v>
      </c>
      <c r="H45">
        <v>44</v>
      </c>
    </row>
    <row r="46" spans="1:8" x14ac:dyDescent="0.25">
      <c r="A46">
        <v>46</v>
      </c>
      <c r="B46">
        <f>VLOOKUP($B$2,'Standard Deposition Curves'!$B$3:$DW$5,(A46/2+1),FALSE)</f>
        <v>1.1367900839548528E-3</v>
      </c>
      <c r="C46">
        <f t="shared" si="2"/>
        <v>1.065029115084269E-3</v>
      </c>
      <c r="D46">
        <f t="shared" si="3"/>
        <v>1.065029115084269E-3</v>
      </c>
      <c r="E46">
        <f t="shared" si="4"/>
        <v>1.065029115084269E-3</v>
      </c>
      <c r="F46">
        <f t="shared" si="5"/>
        <v>8.5847137882401467E-4</v>
      </c>
      <c r="G46">
        <f t="shared" si="6"/>
        <v>4.4927974625993901E-4</v>
      </c>
      <c r="H46">
        <v>46</v>
      </c>
    </row>
    <row r="47" spans="1:8" x14ac:dyDescent="0.25">
      <c r="A47">
        <v>48</v>
      </c>
      <c r="B47">
        <f>VLOOKUP($B$2,'Standard Deposition Curves'!$B$3:$DW$5,(A47/2+1),FALSE)</f>
        <v>1.0637978350662438E-3</v>
      </c>
      <c r="C47">
        <f t="shared" si="2"/>
        <v>9.9925783757185576E-4</v>
      </c>
      <c r="D47">
        <f t="shared" si="3"/>
        <v>9.9925783757185576E-4</v>
      </c>
      <c r="E47">
        <f t="shared" si="4"/>
        <v>9.9925783757185576E-4</v>
      </c>
      <c r="F47">
        <f t="shared" si="5"/>
        <v>8.1130850691316363E-4</v>
      </c>
      <c r="G47">
        <f t="shared" si="6"/>
        <v>4.3059353311047162E-4</v>
      </c>
      <c r="H47">
        <v>48</v>
      </c>
    </row>
    <row r="48" spans="1:8" x14ac:dyDescent="0.25">
      <c r="A48">
        <v>50</v>
      </c>
      <c r="B48">
        <f>VLOOKUP($B$2,'Standard Deposition Curves'!$B$3:$DW$5,(A48/2+1),FALSE)</f>
        <v>9.9819326628578561E-4</v>
      </c>
      <c r="C48">
        <f t="shared" si="2"/>
        <v>9.3990183951973665E-4</v>
      </c>
      <c r="D48">
        <f t="shared" si="3"/>
        <v>9.3990183951973665E-4</v>
      </c>
      <c r="E48">
        <f t="shared" si="4"/>
        <v>9.3990183951973665E-4</v>
      </c>
      <c r="F48">
        <f t="shared" si="5"/>
        <v>7.6829840341345243E-4</v>
      </c>
      <c r="G48">
        <f t="shared" si="6"/>
        <v>4.1326389528288155E-4</v>
      </c>
      <c r="H48">
        <v>50</v>
      </c>
    </row>
    <row r="49" spans="1:8" x14ac:dyDescent="0.25">
      <c r="A49">
        <v>52</v>
      </c>
      <c r="B49">
        <f>VLOOKUP($B$2,'Standard Deposition Curves'!$B$3:$DW$5,(A49/2+1),FALSE)</f>
        <v>9.3897612522174931E-4</v>
      </c>
      <c r="C49">
        <f t="shared" si="2"/>
        <v>8.8612250614611583E-4</v>
      </c>
      <c r="D49">
        <f t="shared" si="3"/>
        <v>8.8612250614611583E-4</v>
      </c>
      <c r="E49">
        <f t="shared" si="4"/>
        <v>8.8612250614611583E-4</v>
      </c>
      <c r="F49">
        <f t="shared" si="5"/>
        <v>7.2894459039310477E-4</v>
      </c>
      <c r="G49">
        <f t="shared" si="6"/>
        <v>3.9714848069500989E-4</v>
      </c>
      <c r="H49">
        <v>52</v>
      </c>
    </row>
    <row r="50" spans="1:8" x14ac:dyDescent="0.25">
      <c r="A50">
        <v>54</v>
      </c>
      <c r="B50">
        <f>VLOOKUP($B$2,'Standard Deposition Curves'!$B$3:$DW$5,(A50/2+1),FALSE)</f>
        <v>8.8531326994563679E-4</v>
      </c>
      <c r="C50">
        <f t="shared" si="2"/>
        <v>8.3721672148522053E-4</v>
      </c>
      <c r="D50">
        <f t="shared" si="3"/>
        <v>8.3721672148522053E-4</v>
      </c>
      <c r="E50">
        <f t="shared" si="4"/>
        <v>8.3721672148522053E-4</v>
      </c>
      <c r="F50">
        <f t="shared" si="5"/>
        <v>6.9282480404783589E-4</v>
      </c>
      <c r="G50">
        <f t="shared" si="6"/>
        <v>3.8212443471516839E-4</v>
      </c>
      <c r="H50">
        <v>54</v>
      </c>
    </row>
    <row r="51" spans="1:8" x14ac:dyDescent="0.25">
      <c r="A51">
        <v>56</v>
      </c>
      <c r="B51">
        <f>VLOOKUP($B$2,'Standard Deposition Curves'!$B$3:$DW$5,(A51/2+1),FALSE)</f>
        <v>8.3650583187239831E-4</v>
      </c>
      <c r="C51">
        <f t="shared" si="2"/>
        <v>7.9259107831720075E-4</v>
      </c>
      <c r="D51">
        <f t="shared" si="3"/>
        <v>7.9259107831720075E-4</v>
      </c>
      <c r="E51">
        <f t="shared" si="4"/>
        <v>7.9259107831720075E-4</v>
      </c>
      <c r="F51">
        <f t="shared" si="5"/>
        <v>6.5957779365329006E-4</v>
      </c>
      <c r="G51">
        <f t="shared" si="6"/>
        <v>3.6808513020401959E-4</v>
      </c>
      <c r="H51">
        <v>56</v>
      </c>
    </row>
    <row r="52" spans="1:8" x14ac:dyDescent="0.25">
      <c r="A52">
        <v>58</v>
      </c>
      <c r="B52">
        <f>VLOOKUP($B$2,'Standard Deposition Curves'!$B$3:$DW$5,(A52/2+1),FALSE)</f>
        <v>7.9196373147609326E-4</v>
      </c>
      <c r="C52">
        <f t="shared" si="2"/>
        <v>7.5174168984909007E-4</v>
      </c>
      <c r="D52">
        <f t="shared" si="3"/>
        <v>7.5174168984909007E-4</v>
      </c>
      <c r="E52">
        <f t="shared" si="4"/>
        <v>7.5174168984909007E-4</v>
      </c>
      <c r="F52">
        <f t="shared" si="5"/>
        <v>6.2889282400803144E-4</v>
      </c>
      <c r="G52">
        <f t="shared" si="6"/>
        <v>3.5493754095051642E-4</v>
      </c>
      <c r="H52">
        <v>58</v>
      </c>
    </row>
    <row r="53" spans="1:8" x14ac:dyDescent="0.25">
      <c r="A53">
        <v>60</v>
      </c>
      <c r="B53">
        <f>VLOOKUP($B$2,'Standard Deposition Curves'!$B$3:$DW$5,(A53/2+1),FALSE)</f>
        <v>7.5118571212643326E-4</v>
      </c>
      <c r="C53">
        <f t="shared" si="2"/>
        <v>7.1423824546090146E-4</v>
      </c>
      <c r="D53">
        <f t="shared" si="3"/>
        <v>7.1423824546090146E-4</v>
      </c>
      <c r="E53">
        <f t="shared" si="4"/>
        <v>7.1423824546090146E-4</v>
      </c>
      <c r="F53">
        <f t="shared" si="5"/>
        <v>6.0050125879014581E-4</v>
      </c>
      <c r="G53">
        <f t="shared" si="6"/>
        <v>3.4260011436714133E-4</v>
      </c>
      <c r="H53">
        <v>60</v>
      </c>
    </row>
    <row r="54" spans="1:8" x14ac:dyDescent="0.25">
      <c r="A54">
        <v>62</v>
      </c>
      <c r="B54">
        <f>VLOOKUP($B$2,'Standard Deposition Curves'!$B$3:$DW$5,(A54/2+1),FALSE)</f>
        <v>7.1374355911271443E-4</v>
      </c>
      <c r="C54">
        <f t="shared" si="2"/>
        <v>6.797113139465537E-4</v>
      </c>
      <c r="D54">
        <f t="shared" si="3"/>
        <v>6.797113139465537E-4</v>
      </c>
      <c r="E54">
        <f t="shared" si="4"/>
        <v>6.797113139465537E-4</v>
      </c>
      <c r="F54">
        <f t="shared" si="5"/>
        <v>5.741697606463594E-4</v>
      </c>
      <c r="G54">
        <f t="shared" si="6"/>
        <v>3.3100103528090042E-4</v>
      </c>
      <c r="H54">
        <v>62</v>
      </c>
    </row>
    <row r="55" spans="1:8" x14ac:dyDescent="0.25">
      <c r="A55">
        <v>64</v>
      </c>
      <c r="B55">
        <f>VLOOKUP($B$2,'Standard Deposition Curves'!$B$3:$DW$5,(A55/2+1),FALSE)</f>
        <v>6.7926952418811764E-4</v>
      </c>
      <c r="C55">
        <f t="shared" si="2"/>
        <v>6.478421547300257E-4</v>
      </c>
      <c r="D55">
        <f t="shared" si="3"/>
        <v>6.478421547300257E-4</v>
      </c>
      <c r="E55">
        <f t="shared" si="4"/>
        <v>6.478421547300257E-4</v>
      </c>
      <c r="F55">
        <f t="shared" si="5"/>
        <v>5.4969475831129872E-4</v>
      </c>
      <c r="G55">
        <f t="shared" si="6"/>
        <v>3.2007679878927553E-4</v>
      </c>
      <c r="H55">
        <v>64</v>
      </c>
    </row>
    <row r="56" spans="1:8" x14ac:dyDescent="0.25">
      <c r="A56">
        <v>66</v>
      </c>
      <c r="B56">
        <f>VLOOKUP($B$2,'Standard Deposition Curves'!$B$3:$DW$5,(A56/2+1),FALSE)</f>
        <v>6.4744622781413689E-4</v>
      </c>
      <c r="C56">
        <f t="shared" si="2"/>
        <v>6.1835448268758586E-4</v>
      </c>
      <c r="D56">
        <f t="shared" si="3"/>
        <v>6.1835448268758586E-4</v>
      </c>
      <c r="E56">
        <f t="shared" si="4"/>
        <v>6.1835448268758586E-4</v>
      </c>
      <c r="F56">
        <f t="shared" si="5"/>
        <v>5.2689791474220355E-4</v>
      </c>
      <c r="G56">
        <f t="shared" si="6"/>
        <v>3.0977102935661184E-4</v>
      </c>
      <c r="H56">
        <v>66</v>
      </c>
    </row>
    <row r="57" spans="1:8" x14ac:dyDescent="0.25">
      <c r="A57">
        <v>68</v>
      </c>
      <c r="B57">
        <f>VLOOKUP($B$2,'Standard Deposition Curves'!$B$3:$DW$5,(A57/2+1),FALSE)</f>
        <v>6.1799849293548911E-4</v>
      </c>
      <c r="C57">
        <f t="shared" si="2"/>
        <v>5.9100776704585647E-4</v>
      </c>
      <c r="D57">
        <f t="shared" si="3"/>
        <v>5.9100776704585647E-4</v>
      </c>
      <c r="E57">
        <f t="shared" si="4"/>
        <v>5.9100776704585647E-4</v>
      </c>
      <c r="F57">
        <f t="shared" si="5"/>
        <v>5.0562239208527435E-4</v>
      </c>
      <c r="G57">
        <f t="shared" si="6"/>
        <v>3.0003349759482472E-4</v>
      </c>
      <c r="H57">
        <v>68</v>
      </c>
    </row>
    <row r="58" spans="1:8" x14ac:dyDescent="0.25">
      <c r="A58">
        <v>70</v>
      </c>
      <c r="B58">
        <f>VLOOKUP($B$2,'Standard Deposition Curves'!$B$3:$DW$5,(A58/2+1),FALSE)</f>
        <v>5.9068669656942182E-4</v>
      </c>
      <c r="C58">
        <f t="shared" si="2"/>
        <v>5.6559174404017685E-4</v>
      </c>
      <c r="D58">
        <f t="shared" si="3"/>
        <v>5.6559174404017685E-4</v>
      </c>
      <c r="E58">
        <f t="shared" si="4"/>
        <v>5.6559174404017685E-4</v>
      </c>
      <c r="F58">
        <f t="shared" si="5"/>
        <v>4.8572975542618722E-4</v>
      </c>
      <c r="G58">
        <f t="shared" si="6"/>
        <v>2.9081929687918795E-4</v>
      </c>
      <c r="H58">
        <v>70</v>
      </c>
    </row>
    <row r="59" spans="1:8" x14ac:dyDescent="0.25">
      <c r="A59">
        <v>72</v>
      </c>
      <c r="B59">
        <f>VLOOKUP($B$2,'Standard Deposition Curves'!$B$3:$DW$5,(A59/2+1),FALSE)</f>
        <v>5.6530132306196221E-4</v>
      </c>
      <c r="C59">
        <f t="shared" si="2"/>
        <v>5.4192189672712626E-4</v>
      </c>
      <c r="D59">
        <f t="shared" si="3"/>
        <v>5.4192189672712626E-4</v>
      </c>
      <c r="E59">
        <f t="shared" si="4"/>
        <v>5.4192189672712626E-4</v>
      </c>
      <c r="F59">
        <f t="shared" si="5"/>
        <v>4.6709739202245603E-4</v>
      </c>
      <c r="G59">
        <f t="shared" si="6"/>
        <v>2.8208815005995453E-4</v>
      </c>
      <c r="H59">
        <v>72</v>
      </c>
    </row>
    <row r="60" spans="1:8" x14ac:dyDescent="0.25">
      <c r="A60">
        <v>74</v>
      </c>
      <c r="B60">
        <f>VLOOKUP($B$2,'Standard Deposition Curves'!$B$3:$DW$5,(A60/2+1),FALSE)</f>
        <v>5.416584754237906E-4</v>
      </c>
      <c r="C60">
        <f t="shared" si="2"/>
        <v>5.1983571060347934E-4</v>
      </c>
      <c r="D60">
        <f t="shared" si="3"/>
        <v>5.1983571060347934E-4</v>
      </c>
      <c r="E60">
        <f t="shared" si="4"/>
        <v>5.1983571060347934E-4</v>
      </c>
      <c r="F60">
        <f t="shared" si="5"/>
        <v>4.4961634910921589E-4</v>
      </c>
      <c r="G60">
        <f t="shared" si="6"/>
        <v>2.7380382272763844E-4</v>
      </c>
      <c r="H60">
        <v>74</v>
      </c>
    </row>
    <row r="61" spans="1:8" x14ac:dyDescent="0.25">
      <c r="A61">
        <v>76</v>
      </c>
      <c r="B61">
        <f>VLOOKUP($B$2,'Standard Deposition Curves'!$B$3:$DW$5,(A61/2+1),FALSE)</f>
        <v>5.1959615560563308E-4</v>
      </c>
      <c r="C61">
        <f t="shared" si="2"/>
        <v>4.9918955546386624E-4</v>
      </c>
      <c r="D61">
        <f t="shared" si="3"/>
        <v>4.9918955546386624E-4</v>
      </c>
      <c r="E61">
        <f t="shared" si="4"/>
        <v>4.9918955546386624E-4</v>
      </c>
      <c r="F61">
        <f t="shared" si="5"/>
        <v>4.3318951358348331E-4</v>
      </c>
      <c r="G61">
        <f t="shared" si="6"/>
        <v>2.6593362426430371E-4</v>
      </c>
      <c r="H61">
        <v>76</v>
      </c>
    </row>
    <row r="62" spans="1:8" x14ac:dyDescent="0.25">
      <c r="A62">
        <v>78</v>
      </c>
      <c r="B62">
        <f>VLOOKUP($B$2,'Standard Deposition Curves'!$B$3:$DW$5,(A62/2+1),FALSE)</f>
        <v>4.9897116577455344E-4</v>
      </c>
      <c r="C62">
        <f t="shared" si="2"/>
        <v>4.7985607577278976E-4</v>
      </c>
      <c r="D62">
        <f t="shared" si="3"/>
        <v>4.7985607577278976E-4</v>
      </c>
      <c r="E62">
        <f t="shared" si="4"/>
        <v>4.7985607577278976E-4</v>
      </c>
      <c r="F62">
        <f t="shared" si="5"/>
        <v>4.1773007247098353E-4</v>
      </c>
      <c r="G62">
        <f t="shared" si="6"/>
        <v>2.5844798162029278E-4</v>
      </c>
      <c r="H62">
        <v>78</v>
      </c>
    </row>
    <row r="63" spans="1:8" x14ac:dyDescent="0.25">
      <c r="A63">
        <v>80</v>
      </c>
      <c r="B63">
        <f>VLOOKUP($B$2,'Standard Deposition Curves'!$B$3:$DW$5,(A63/2+1),FALSE)</f>
        <v>4.7965651407935045E-4</v>
      </c>
      <c r="C63">
        <f t="shared" si="2"/>
        <v>4.6172199628092186E-4</v>
      </c>
      <c r="D63">
        <f t="shared" si="3"/>
        <v>4.6172199628092186E-4</v>
      </c>
      <c r="E63">
        <f t="shared" si="4"/>
        <v>4.6172199628092186E-4</v>
      </c>
      <c r="F63">
        <f t="shared" si="5"/>
        <v>4.0316020520462755E-4</v>
      </c>
      <c r="G63">
        <f t="shared" si="6"/>
        <v>2.513200736551875E-4</v>
      </c>
      <c r="H63">
        <v>80</v>
      </c>
    </row>
    <row r="64" spans="1:8" x14ac:dyDescent="0.25">
      <c r="A64">
        <v>82</v>
      </c>
      <c r="B64">
        <f>VLOOKUP($B$2,'Standard Deposition Curves'!$B$3:$DW$5,(A64/2+1),FALSE)</f>
        <v>4.6153923254478325E-4</v>
      </c>
      <c r="C64">
        <f t="shared" si="2"/>
        <v>4.4468626853017408E-4</v>
      </c>
      <c r="D64">
        <f t="shared" si="3"/>
        <v>4.4468626853017408E-4</v>
      </c>
      <c r="E64">
        <f t="shared" si="4"/>
        <v>4.4468626853017408E-4</v>
      </c>
      <c r="F64">
        <f t="shared" si="5"/>
        <v>3.8940996823269358E-4</v>
      </c>
      <c r="G64">
        <f t="shared" si="6"/>
        <v>2.4452551616507574E-4</v>
      </c>
      <c r="H64">
        <v>82</v>
      </c>
    </row>
    <row r="65" spans="1:8" x14ac:dyDescent="0.25">
      <c r="A65">
        <v>84</v>
      </c>
      <c r="B65">
        <f>VLOOKUP($B$2,'Standard Deposition Curves'!$B$3:$DW$5,(A65/2+1),FALSE)</f>
        <v>4.4451853342704741E-4</v>
      </c>
      <c r="C65">
        <f t="shared" si="2"/>
        <v>4.2865849862120813E-4</v>
      </c>
      <c r="D65">
        <f t="shared" si="3"/>
        <v>4.2865849862120813E-4</v>
      </c>
      <c r="E65">
        <f t="shared" si="4"/>
        <v>4.2865849862120813E-4</v>
      </c>
      <c r="F65">
        <f t="shared" si="5"/>
        <v>3.7641633994868647E-4</v>
      </c>
      <c r="G65">
        <f t="shared" si="6"/>
        <v>2.3804208952803315E-4</v>
      </c>
      <c r="H65">
        <v>84</v>
      </c>
    </row>
    <row r="66" spans="1:8" x14ac:dyDescent="0.25">
      <c r="A66">
        <v>86</v>
      </c>
      <c r="B66">
        <f>VLOOKUP($B$2,'Standard Deposition Curves'!$B$3:$DW$5,(A66/2+1),FALSE)</f>
        <v>4.2850424492807166E-4</v>
      </c>
      <c r="C66">
        <f t="shared" si="2"/>
        <v>4.1355760816087702E-4</v>
      </c>
      <c r="D66">
        <f t="shared" si="3"/>
        <v>4.1355760816087702E-4</v>
      </c>
      <c r="E66">
        <f t="shared" si="4"/>
        <v>4.1355760816087702E-4</v>
      </c>
      <c r="F66">
        <f t="shared" si="5"/>
        <v>3.6412239985761309E-4</v>
      </c>
      <c r="G66">
        <f t="shared" si="6"/>
        <v>2.3184950234315168E-4</v>
      </c>
      <c r="H66">
        <v>86</v>
      </c>
    </row>
    <row r="67" spans="1:8" x14ac:dyDescent="0.25">
      <c r="A67">
        <v>88</v>
      </c>
      <c r="B67">
        <f>VLOOKUP($B$2,'Standard Deposition Curves'!$B$3:$DW$5,(A67/2+1),FALSE)</f>
        <v>4.1341547858791511E-4</v>
      </c>
      <c r="C67">
        <f t="shared" si="2"/>
        <v>3.9931068940973568E-4</v>
      </c>
      <c r="D67">
        <f t="shared" si="3"/>
        <v>3.9931068940973568E-4</v>
      </c>
      <c r="E67">
        <f t="shared" si="4"/>
        <v>3.9931068940973568E-4</v>
      </c>
      <c r="F67">
        <f t="shared" si="5"/>
        <v>3.524766206141361E-4</v>
      </c>
      <c r="G67">
        <f t="shared" si="6"/>
        <v>2.2592918559636622E-4</v>
      </c>
      <c r="H67">
        <v>88</v>
      </c>
    </row>
    <row r="68" spans="1:8" x14ac:dyDescent="0.25">
      <c r="A68">
        <v>90</v>
      </c>
      <c r="B68">
        <f>VLOOKUP($B$2,'Standard Deposition Curves'!$B$3:$DW$5,(A68/2+1),FALSE)</f>
        <v>3.9917948968552997E-4</v>
      </c>
      <c r="C68">
        <f t="shared" si="2"/>
        <v>3.8585202286922751E-4</v>
      </c>
      <c r="D68">
        <f t="shared" si="3"/>
        <v>3.8585202286922751E-4</v>
      </c>
      <c r="E68">
        <f t="shared" si="4"/>
        <v>3.8585202286922751E-4</v>
      </c>
      <c r="F68">
        <f t="shared" si="5"/>
        <v>3.4143225535143658E-4</v>
      </c>
      <c r="G68">
        <f t="shared" si="6"/>
        <v>2.2026411282038687E-4</v>
      </c>
      <c r="H68">
        <v>90</v>
      </c>
    </row>
    <row r="69" spans="1:8" x14ac:dyDescent="0.25">
      <c r="A69">
        <v>92</v>
      </c>
      <c r="B69">
        <f>VLOOKUP($B$2,'Standard Deposition Curves'!$B$3:$DW$5,(A69/2+1),FALSE)</f>
        <v>3.8573069912837892E-4</v>
      </c>
      <c r="C69">
        <f t="shared" si="2"/>
        <v>3.731222313057316E-4</v>
      </c>
      <c r="D69">
        <f t="shared" si="3"/>
        <v>3.731222313057316E-4</v>
      </c>
      <c r="E69">
        <f t="shared" si="4"/>
        <v>3.731222313057316E-4</v>
      </c>
      <c r="F69">
        <f t="shared" si="5"/>
        <v>3.3094680576762329E-4</v>
      </c>
      <c r="G69">
        <f t="shared" si="6"/>
        <v>2.148386424734864E-4</v>
      </c>
      <c r="H69">
        <v>92</v>
      </c>
    </row>
    <row r="70" spans="1:8" x14ac:dyDescent="0.25">
      <c r="A70">
        <v>94</v>
      </c>
      <c r="B70">
        <f>VLOOKUP($B$2,'Standard Deposition Curves'!$B$3:$DW$5,(A70/2+1),FALSE)</f>
        <v>3.7300985101631936E-4</v>
      </c>
      <c r="C70">
        <f t="shared" si="2"/>
        <v>3.6106754882456459E-4</v>
      </c>
      <c r="D70">
        <f t="shared" si="3"/>
        <v>3.6106754882456459E-4</v>
      </c>
      <c r="E70">
        <f t="shared" si="4"/>
        <v>3.6106754882456459E-4</v>
      </c>
      <c r="F70">
        <f t="shared" si="5"/>
        <v>3.2098155890434785E-4</v>
      </c>
      <c r="G70">
        <f t="shared" si="6"/>
        <v>2.0963837937920614E-4</v>
      </c>
      <c r="H70">
        <v>94</v>
      </c>
    </row>
    <row r="71" spans="1:8" x14ac:dyDescent="0.25">
      <c r="A71">
        <v>96</v>
      </c>
      <c r="B71">
        <f>VLOOKUP($B$2,'Standard Deposition Curves'!$B$3:$DW$5,(A71/2+1),FALSE)</f>
        <v>3.6096328464073314E-4</v>
      </c>
      <c r="C71">
        <f t="shared" si="2"/>
        <v>3.496391873263189E-4</v>
      </c>
      <c r="D71">
        <f t="shared" si="3"/>
        <v>3.496391873263189E-4</v>
      </c>
      <c r="E71">
        <f t="shared" si="4"/>
        <v>3.496391873263189E-4</v>
      </c>
      <c r="F71">
        <f t="shared" si="5"/>
        <v>3.115011825598662E-4</v>
      </c>
      <c r="G71">
        <f t="shared" si="6"/>
        <v>2.046500525745557E-4</v>
      </c>
      <c r="H71">
        <v>96</v>
      </c>
    </row>
    <row r="72" spans="1:8" x14ac:dyDescent="0.25">
      <c r="A72">
        <v>98</v>
      </c>
      <c r="B72">
        <f>VLOOKUP($B$2,'Standard Deposition Curves'!$B$3:$DW$5,(A72/2+1),FALSE)</f>
        <v>3.4954230336813546E-4</v>
      </c>
      <c r="C72">
        <f t="shared" si="2"/>
        <v>3.3879278568912799E-4</v>
      </c>
      <c r="D72">
        <f t="shared" si="3"/>
        <v>3.3879278568912799E-4</v>
      </c>
      <c r="E72">
        <f t="shared" si="4"/>
        <v>3.3879278568912799E-4</v>
      </c>
      <c r="F72">
        <f t="shared" si="5"/>
        <v>3.0247337091937344E-4</v>
      </c>
      <c r="G72">
        <f t="shared" si="6"/>
        <v>1.9986140733013798E-4</v>
      </c>
      <c r="H72">
        <v>98</v>
      </c>
    </row>
    <row r="73" spans="1:8" x14ac:dyDescent="0.25">
      <c r="A73">
        <v>100</v>
      </c>
      <c r="B73">
        <f>VLOOKUP($B$2,'Standard Deposition Curves'!$B$3:$DW$5,(A73/2+1),FALSE)</f>
        <v>3.3870262584463894E-4</v>
      </c>
      <c r="C73">
        <f t="shared" si="2"/>
        <v>3.2848792946960846E-4</v>
      </c>
      <c r="D73">
        <f t="shared" si="3"/>
        <v>3.2848792946960846E-4</v>
      </c>
      <c r="E73">
        <f t="shared" si="4"/>
        <v>3.2848792946960846E-4</v>
      </c>
      <c r="F73">
        <f t="shared" si="5"/>
        <v>2.9386853333193544E-4</v>
      </c>
      <c r="G73">
        <f t="shared" si="6"/>
        <v>1.9526110944921327E-4</v>
      </c>
      <c r="H73">
        <v>100</v>
      </c>
    </row>
    <row r="74" spans="1:8" x14ac:dyDescent="0.25">
      <c r="A74">
        <v>102</v>
      </c>
      <c r="B74">
        <f>VLOOKUP($B$2,'Standard Deposition Curves'!$B$3:$DW$5,(A74/2+1),FALSE)</f>
        <v>3.2840390738807663E-4</v>
      </c>
      <c r="C74">
        <f t="shared" si="2"/>
        <v>3.1868773091602286E-4</v>
      </c>
      <c r="D74">
        <f t="shared" si="3"/>
        <v>3.1868773091602286E-4</v>
      </c>
      <c r="E74">
        <f t="shared" si="4"/>
        <v>3.1868773091602286E-4</v>
      </c>
      <c r="F74">
        <f t="shared" si="5"/>
        <v>2.8565952027305994E-4</v>
      </c>
      <c r="G74">
        <f t="shared" si="6"/>
        <v>1.9083866023777868E-4</v>
      </c>
      <c r="H74">
        <v>102</v>
      </c>
    </row>
    <row r="75" spans="1:8" x14ac:dyDescent="0.25">
      <c r="A75">
        <v>104</v>
      </c>
      <c r="B75">
        <f>VLOOKUP($B$2,'Standard Deposition Curves'!$B$3:$DW$5,(A75/2+1),FALSE)</f>
        <v>3.1860932142070502E-4</v>
      </c>
      <c r="C75">
        <f t="shared" si="2"/>
        <v>3.0935846072858167E-4</v>
      </c>
      <c r="D75">
        <f t="shared" si="3"/>
        <v>3.0935846072858167E-4</v>
      </c>
      <c r="E75">
        <f t="shared" si="4"/>
        <v>3.0935846072858167E-4</v>
      </c>
      <c r="F75">
        <f t="shared" si="5"/>
        <v>2.7782138145016061E-4</v>
      </c>
      <c r="G75">
        <f t="shared" si="6"/>
        <v>1.8658432077518623E-4</v>
      </c>
      <c r="H75">
        <v>104</v>
      </c>
    </row>
    <row r="76" spans="1:8" x14ac:dyDescent="0.25">
      <c r="A76">
        <v>106</v>
      </c>
      <c r="B76">
        <f>VLOOKUP($B$2,'Standard Deposition Curves'!$B$3:$DW$5,(A76/2+1),FALSE)</f>
        <v>3.0928519242524026E-4</v>
      </c>
      <c r="C76">
        <f t="shared" si="2"/>
        <v>3.004692243537928E-4</v>
      </c>
      <c r="D76">
        <f t="shared" si="3"/>
        <v>3.004692243537928E-4</v>
      </c>
      <c r="E76">
        <f t="shared" si="4"/>
        <v>3.004692243537928E-4</v>
      </c>
      <c r="F76">
        <f t="shared" si="5"/>
        <v>2.7033115177081554E-4</v>
      </c>
      <c r="G76">
        <f t="shared" si="6"/>
        <v>1.8248904431336193E-4</v>
      </c>
      <c r="H76">
        <v>106</v>
      </c>
    </row>
    <row r="77" spans="1:8" x14ac:dyDescent="0.25">
      <c r="A77">
        <v>108</v>
      </c>
      <c r="B77">
        <f>VLOOKUP($B$2,'Standard Deposition Curves'!$B$3:$DW$5,(A77/2+1),FALSE)</f>
        <v>3.0040067324982398E-4</v>
      </c>
      <c r="C77">
        <f t="shared" si="2"/>
        <v>2.9199167671771519E-4</v>
      </c>
      <c r="D77">
        <f t="shared" si="3"/>
        <v>2.9199167671771519E-4</v>
      </c>
      <c r="E77">
        <f t="shared" si="4"/>
        <v>2.9199167671771519E-4</v>
      </c>
      <c r="F77">
        <f t="shared" si="5"/>
        <v>2.6316766152948291E-4</v>
      </c>
      <c r="G77">
        <f t="shared" si="6"/>
        <v>1.785444157993099E-4</v>
      </c>
      <c r="H77">
        <v>108</v>
      </c>
    </row>
    <row r="78" spans="1:8" x14ac:dyDescent="0.25">
      <c r="A78">
        <v>110</v>
      </c>
      <c r="B78">
        <f>VLOOKUP($B$2,'Standard Deposition Curves'!$B$3:$DW$5,(A78/2+1),FALSE)</f>
        <v>2.9192746069822082E-4</v>
      </c>
      <c r="C78">
        <f t="shared" si="2"/>
        <v>2.8389977023081766E-4</v>
      </c>
      <c r="D78">
        <f t="shared" si="3"/>
        <v>2.8389977023081766E-4</v>
      </c>
      <c r="E78">
        <f t="shared" si="4"/>
        <v>2.8389977023081766E-4</v>
      </c>
      <c r="F78">
        <f t="shared" si="5"/>
        <v>2.5631136770018189E-4</v>
      </c>
      <c r="G78">
        <f t="shared" si="6"/>
        <v>1.7474259765590242E-4</v>
      </c>
      <c r="H78">
        <v>110</v>
      </c>
    </row>
    <row r="79" spans="1:8" x14ac:dyDescent="0.25">
      <c r="A79">
        <v>112</v>
      </c>
      <c r="B79">
        <f>VLOOKUP($B$2,'Standard Deposition Curves'!$B$3:$DW$5,(A79/2+1),FALSE)</f>
        <v>2.8383954426358416E-4</v>
      </c>
      <c r="C79">
        <f t="shared" si="2"/>
        <v>2.7616953166999985E-4</v>
      </c>
      <c r="D79">
        <f t="shared" si="3"/>
        <v>2.7616953166999985E-4</v>
      </c>
      <c r="E79">
        <f t="shared" si="4"/>
        <v>2.7616953166999985E-4</v>
      </c>
      <c r="F79">
        <f t="shared" si="5"/>
        <v>2.4974420366906386E-4</v>
      </c>
      <c r="G79">
        <f t="shared" si="6"/>
        <v>1.7107628107452822E-4</v>
      </c>
      <c r="H79">
        <v>112</v>
      </c>
    </row>
    <row r="80" spans="1:8" x14ac:dyDescent="0.25">
      <c r="A80">
        <v>114</v>
      </c>
      <c r="B80">
        <f>VLOOKUP($B$2,'Standard Deposition Curves'!$B$3:$DW$5,(A80/2+1),FALSE)</f>
        <v>2.7611298363234833E-4</v>
      </c>
      <c r="C80">
        <f t="shared" si="2"/>
        <v>2.6877886418929115E-4</v>
      </c>
      <c r="D80">
        <f t="shared" si="3"/>
        <v>2.6877886418929115E-4</v>
      </c>
      <c r="E80">
        <f t="shared" si="4"/>
        <v>2.6877886418929115E-4</v>
      </c>
      <c r="F80">
        <f t="shared" si="5"/>
        <v>2.4344944511672646E-4</v>
      </c>
      <c r="G80">
        <f t="shared" si="6"/>
        <v>1.6753864217368731E-4</v>
      </c>
      <c r="H80">
        <v>114</v>
      </c>
    </row>
    <row r="81" spans="1:8" x14ac:dyDescent="0.25">
      <c r="A81">
        <v>116</v>
      </c>
      <c r="B81">
        <f>VLOOKUP($B$2,'Standard Deposition Curves'!$B$3:$DW$5,(A81/2+1),FALSE)</f>
        <v>2.6872571122702144E-4</v>
      </c>
      <c r="C81">
        <f t="shared" si="2"/>
        <v>2.617073712524317E-4</v>
      </c>
      <c r="D81">
        <f t="shared" si="3"/>
        <v>2.617073712524317E-4</v>
      </c>
      <c r="E81">
        <f t="shared" si="4"/>
        <v>2.617073712524317E-4</v>
      </c>
      <c r="F81">
        <f t="shared" si="5"/>
        <v>2.3741159007768331E-4</v>
      </c>
      <c r="G81">
        <f t="shared" si="6"/>
        <v>1.6412330246309701E-4</v>
      </c>
      <c r="H81">
        <v>116</v>
      </c>
    </row>
    <row r="82" spans="1:8" x14ac:dyDescent="0.25">
      <c r="A82">
        <v>118</v>
      </c>
      <c r="B82">
        <f>VLOOKUP($B$2,'Standard Deposition Curves'!$B$3:$DW$5,(A82/2+1),FALSE)</f>
        <v>2.6165735659531295E-4</v>
      </c>
      <c r="C82">
        <f t="shared" si="2"/>
        <v>2.5493619973626495E-4</v>
      </c>
      <c r="D82">
        <f t="shared" si="3"/>
        <v>2.5493619973626495E-4</v>
      </c>
      <c r="E82">
        <f t="shared" si="4"/>
        <v>2.5493619973626495E-4</v>
      </c>
      <c r="F82">
        <f t="shared" si="5"/>
        <v>2.3161625147346691E-4</v>
      </c>
      <c r="G82">
        <f t="shared" si="6"/>
        <v>1.608242931257822E-4</v>
      </c>
      <c r="H82">
        <v>118</v>
      </c>
    </row>
    <row r="83" spans="1:8" x14ac:dyDescent="0.25">
      <c r="A83">
        <v>120</v>
      </c>
      <c r="B83">
        <f>VLOOKUP($B$2,'Standard Deposition Curves'!$B$3:$DW$5,(A83/2+1),FALSE)</f>
        <v>2.5488908990631715E-4</v>
      </c>
      <c r="C83">
        <f t="shared" si="2"/>
        <v>2.4844789983842247E-4</v>
      </c>
      <c r="D83">
        <f t="shared" si="3"/>
        <v>2.4844789983842247E-4</v>
      </c>
      <c r="E83">
        <f t="shared" si="4"/>
        <v>2.4844789983842247E-4</v>
      </c>
      <c r="F83">
        <f t="shared" si="5"/>
        <v>2.2605006064447088E-4</v>
      </c>
      <c r="G83">
        <f t="shared" si="6"/>
        <v>1.5763602269298487E-4</v>
      </c>
      <c r="H83">
        <v>120</v>
      </c>
    </row>
    <row r="84" spans="1:8" x14ac:dyDescent="0.25">
      <c r="A84">
        <v>122</v>
      </c>
      <c r="B84">
        <f>VLOOKUP($B$2,'Standard Deposition Curves'!$B$3:$DW$5,(A84/2+1),FALSE)</f>
        <v>2.4840348219700841E-4</v>
      </c>
      <c r="C84">
        <f t="shared" si="2"/>
        <v>2.4222629974827577E-4</v>
      </c>
      <c r="D84">
        <f t="shared" si="3"/>
        <v>2.4222629974827577E-4</v>
      </c>
      <c r="E84">
        <f t="shared" si="4"/>
        <v>2.4222629974827577E-4</v>
      </c>
      <c r="F84">
        <f t="shared" si="5"/>
        <v>2.2070058060046698E-4</v>
      </c>
      <c r="G84">
        <f t="shared" si="6"/>
        <v>1.5455324774022336E-4</v>
      </c>
      <c r="H84">
        <v>122</v>
      </c>
    </row>
    <row r="85" spans="1:8" x14ac:dyDescent="0.25">
      <c r="A85">
        <v>124</v>
      </c>
      <c r="B85">
        <f>VLOOKUP($B$2,'Standard Deposition Curves'!$B$3:$DW$5,(A85/2+1),FALSE)</f>
        <v>2.4218438033618415E-4</v>
      </c>
      <c r="C85">
        <f t="shared" si="2"/>
        <v>2.3625639331640051E-4</v>
      </c>
      <c r="D85">
        <f t="shared" si="3"/>
        <v>2.3625639331640051E-4</v>
      </c>
      <c r="E85">
        <f t="shared" si="4"/>
        <v>2.3625639331640051E-4</v>
      </c>
      <c r="F85">
        <f t="shared" si="5"/>
        <v>2.1555622787619317E-4</v>
      </c>
      <c r="G85">
        <f t="shared" si="6"/>
        <v>1.5157104627884222E-4</v>
      </c>
      <c r="H85">
        <v>124</v>
      </c>
    </row>
    <row r="86" spans="1:8" x14ac:dyDescent="0.25">
      <c r="A86">
        <v>126</v>
      </c>
      <c r="B86">
        <f>VLOOKUP($B$2,'Standard Deposition Curves'!$B$3:$DW$5,(A86/2+1),FALSE)</f>
        <v>2.3621679494790953E-4</v>
      </c>
      <c r="C86">
        <f t="shared" si="2"/>
        <v>2.3052423919295764E-4</v>
      </c>
      <c r="D86">
        <f t="shared" si="3"/>
        <v>2.3052423919295764E-4</v>
      </c>
      <c r="E86">
        <f t="shared" si="4"/>
        <v>2.3052423919295764E-4</v>
      </c>
      <c r="F86">
        <f t="shared" si="5"/>
        <v>2.1060620202101204E-4</v>
      </c>
      <c r="G86">
        <f t="shared" si="6"/>
        <v>1.4868479355706693E-4</v>
      </c>
      <c r="H86">
        <v>126</v>
      </c>
    </row>
    <row r="87" spans="1:8" x14ac:dyDescent="0.25">
      <c r="A87">
        <v>128</v>
      </c>
      <c r="B87">
        <f>VLOOKUP($B$2,'Standard Deposition Curves'!$B$3:$DW$5,(A87/2+1),FALSE)</f>
        <v>2.304867997705808E-4</v>
      </c>
      <c r="C87">
        <f t="shared" si="2"/>
        <v>2.250168701060927E-4</v>
      </c>
      <c r="D87">
        <f t="shared" si="3"/>
        <v>2.250168701060927E-4</v>
      </c>
      <c r="E87">
        <f t="shared" si="4"/>
        <v>2.250168701060927E-4</v>
      </c>
      <c r="F87">
        <f t="shared" si="5"/>
        <v>2.0584042187411238E-4</v>
      </c>
      <c r="G87">
        <f t="shared" si="6"/>
        <v>1.4589014001887757E-4</v>
      </c>
      <c r="H87">
        <v>128</v>
      </c>
    </row>
    <row r="88" spans="1:8" x14ac:dyDescent="0.25">
      <c r="A88">
        <v>130</v>
      </c>
      <c r="B88">
        <f>VLOOKUP($B$2,'Standard Deposition Curves'!$B$3:$DW$5,(A88/2+1),FALSE)</f>
        <v>2.2498144112751306E-4</v>
      </c>
      <c r="C88">
        <f t="shared" si="2"/>
        <v>2.1972221112317959E-4</v>
      </c>
      <c r="D88">
        <f t="shared" si="3"/>
        <v>2.1972221112317959E-4</v>
      </c>
      <c r="E88">
        <f t="shared" si="4"/>
        <v>2.1972221112317959E-4</v>
      </c>
      <c r="F88">
        <f t="shared" si="5"/>
        <v>2.0124946788216413E-4</v>
      </c>
      <c r="G88">
        <f t="shared" si="6"/>
        <v>1.4318299119873556E-4</v>
      </c>
      <c r="H88">
        <v>130</v>
      </c>
    </row>
    <row r="89" spans="1:8" x14ac:dyDescent="0.25">
      <c r="A89">
        <v>132</v>
      </c>
      <c r="B89">
        <f>VLOOKUP($B$2,'Standard Deposition Curves'!$B$3:$DW$5,(A89/2+1),FALSE)</f>
        <v>2.1968865635592312E-4</v>
      </c>
      <c r="C89">
        <f t="shared" ref="C89:C147" si="7">AVERAGE(AVERAGE(B89:B90),B90,AVERAGE(B90:B91))</f>
        <v>2.1462900588504745E-4</v>
      </c>
      <c r="D89">
        <f t="shared" ref="D89:D147" si="8">AVERAGE(AVERAGE(B89:B90),B90,AVERAGE(B90:B91))</f>
        <v>2.1462900588504745E-4</v>
      </c>
      <c r="E89">
        <f t="shared" ref="E89:E147" si="9">AVERAGE(AVERAGE(B89:B90),B90,AVERAGE(B90:B91))</f>
        <v>2.1462900588504745E-4</v>
      </c>
      <c r="F89">
        <f t="shared" ref="F89:F148" si="10">AVERAGE(B89:B99)</f>
        <v>1.9682452980732939E-4</v>
      </c>
      <c r="G89">
        <f t="shared" ref="G89:G148" si="11">AVERAGE(B89:B139)</f>
        <v>1.4055948935601299E-4</v>
      </c>
      <c r="H89">
        <v>132</v>
      </c>
    </row>
    <row r="90" spans="1:8" x14ac:dyDescent="0.25">
      <c r="A90">
        <v>134</v>
      </c>
      <c r="B90">
        <f>VLOOKUP($B$2,'Standard Deposition Curves'!$B$3:$DW$5,(A90/2+1),FALSE)</f>
        <v>2.1459720018787181E-4</v>
      </c>
      <c r="C90">
        <f t="shared" si="7"/>
        <v>2.0972674993000162E-4</v>
      </c>
      <c r="D90">
        <f t="shared" si="8"/>
        <v>2.0972674993000162E-4</v>
      </c>
      <c r="E90">
        <f t="shared" si="9"/>
        <v>2.0972674993000162E-4</v>
      </c>
      <c r="F90">
        <f t="shared" si="10"/>
        <v>1.9255735925223025E-4</v>
      </c>
      <c r="G90">
        <f t="shared" si="11"/>
        <v>1.3801599667544968E-4</v>
      </c>
      <c r="H90">
        <v>134</v>
      </c>
    </row>
    <row r="91" spans="1:8" x14ac:dyDescent="0.25">
      <c r="A91">
        <v>136</v>
      </c>
      <c r="B91">
        <f>VLOOKUP($B$2,'Standard Deposition Curves'!$B$3:$DW$5,(A91/2+1),FALSE)</f>
        <v>2.0969657820287424E-4</v>
      </c>
      <c r="C91">
        <f t="shared" si="7"/>
        <v>2.0500563033363237E-4</v>
      </c>
      <c r="D91">
        <f t="shared" si="8"/>
        <v>2.0500563033363237E-4</v>
      </c>
      <c r="E91">
        <f t="shared" si="9"/>
        <v>2.0500563033363237E-4</v>
      </c>
      <c r="F91">
        <f t="shared" si="10"/>
        <v>1.8844022649670088E-4</v>
      </c>
      <c r="G91">
        <f t="shared" si="11"/>
        <v>1.3554907987956878E-4</v>
      </c>
      <c r="H91">
        <v>136</v>
      </c>
    </row>
    <row r="92" spans="1:8" x14ac:dyDescent="0.25">
      <c r="A92">
        <v>138</v>
      </c>
      <c r="B92">
        <f>VLOOKUP($B$2,'Standard Deposition Curves'!$B$3:$DW$5,(A92/2+1),FALSE)</f>
        <v>2.0497698658064088E-4</v>
      </c>
      <c r="C92">
        <f t="shared" si="7"/>
        <v>2.0045647098472348E-4</v>
      </c>
      <c r="D92">
        <f t="shared" si="8"/>
        <v>2.0045647098472348E-4</v>
      </c>
      <c r="E92">
        <f t="shared" si="9"/>
        <v>2.0045647098472348E-4</v>
      </c>
      <c r="F92">
        <f t="shared" si="10"/>
        <v>1.8446588120041589E-4</v>
      </c>
      <c r="G92">
        <f t="shared" si="11"/>
        <v>1.3315549611612605E-4</v>
      </c>
      <c r="H92">
        <v>138</v>
      </c>
    </row>
    <row r="93" spans="1:8" x14ac:dyDescent="0.25">
      <c r="A93">
        <v>140</v>
      </c>
      <c r="B93">
        <f>VLOOKUP($B$2,'Standard Deposition Curves'!$B$3:$DW$5,(A93/2+1),FALSE)</f>
        <v>2.0042925747635647E-4</v>
      </c>
      <c r="C93">
        <f t="shared" si="7"/>
        <v>1.9607068289924172E-4</v>
      </c>
      <c r="D93">
        <f t="shared" si="8"/>
        <v>1.9607068289924172E-4</v>
      </c>
      <c r="E93">
        <f t="shared" si="9"/>
        <v>1.9607068289924172E-4</v>
      </c>
      <c r="F93">
        <f t="shared" si="10"/>
        <v>1.806275165770811E-4</v>
      </c>
      <c r="G93">
        <f t="shared" si="11"/>
        <v>1.3083217999868693E-4</v>
      </c>
      <c r="H93">
        <v>140</v>
      </c>
    </row>
    <row r="94" spans="1:8" x14ac:dyDescent="0.25">
      <c r="A94">
        <v>142</v>
      </c>
      <c r="B94">
        <f>VLOOKUP($B$2,'Standard Deposition Curves'!$B$3:$DW$5,(A94/2+1),FALSE)</f>
        <v>1.9604480942227436E-4</v>
      </c>
      <c r="C94">
        <f t="shared" si="7"/>
        <v>1.9184021904524199E-4</v>
      </c>
      <c r="D94">
        <f t="shared" si="8"/>
        <v>1.9184021904524199E-4</v>
      </c>
      <c r="E94">
        <f t="shared" si="9"/>
        <v>1.9184021904524199E-4</v>
      </c>
      <c r="F94">
        <f t="shared" si="10"/>
        <v>1.7691873669088045E-4</v>
      </c>
      <c r="G94">
        <f t="shared" si="11"/>
        <v>1.2857623169161035E-4</v>
      </c>
      <c r="H94">
        <v>142</v>
      </c>
    </row>
    <row r="95" spans="1:8" x14ac:dyDescent="0.25">
      <c r="A95">
        <v>144</v>
      </c>
      <c r="B95">
        <f>VLOOKUP($B$2,'Standard Deposition Curves'!$B$3:$DW$5,(A95/2+1),FALSE)</f>
        <v>1.9181560222999644E-4</v>
      </c>
      <c r="C95">
        <f t="shared" si="7"/>
        <v>1.8775753321312948E-4</v>
      </c>
      <c r="D95">
        <f t="shared" si="8"/>
        <v>1.8775753321312948E-4</v>
      </c>
      <c r="E95">
        <f t="shared" si="9"/>
        <v>1.8775753321312948E-4</v>
      </c>
      <c r="F95">
        <f t="shared" si="10"/>
        <v>1.7333352656520506E-4</v>
      </c>
      <c r="G95">
        <f t="shared" si="11"/>
        <v>1.2638490594231371E-4</v>
      </c>
      <c r="H95">
        <v>144</v>
      </c>
    </row>
    <row r="96" spans="1:8" x14ac:dyDescent="0.25">
      <c r="A96">
        <v>146</v>
      </c>
      <c r="B96">
        <f>VLOOKUP($B$2,'Standard Deposition Curves'!$B$3:$DW$5,(A96/2+1),FALSE)</f>
        <v>1.8773409592919192E-4</v>
      </c>
      <c r="C96">
        <f t="shared" si="7"/>
        <v>1.8381554251939894E-4</v>
      </c>
      <c r="D96">
        <f t="shared" si="8"/>
        <v>1.8381554251939894E-4</v>
      </c>
      <c r="E96">
        <f t="shared" si="9"/>
        <v>1.8381554251939894E-4</v>
      </c>
      <c r="F96">
        <f t="shared" si="10"/>
        <v>1.6986622482813917E-4</v>
      </c>
      <c r="G96">
        <f t="shared" si="11"/>
        <v>1.2425560197391419E-4</v>
      </c>
      <c r="H96">
        <v>146</v>
      </c>
    </row>
    <row r="97" spans="1:8" x14ac:dyDescent="0.25">
      <c r="A97">
        <v>148</v>
      </c>
      <c r="B97">
        <f>VLOOKUP($B$2,'Standard Deposition Curves'!$B$3:$DW$5,(A97/2+1),FALSE)</f>
        <v>1.8379321333201277E-4</v>
      </c>
      <c r="C97">
        <f t="shared" si="7"/>
        <v>1.8000759317882443E-4</v>
      </c>
      <c r="D97">
        <f t="shared" si="8"/>
        <v>1.8000759317882443E-4</v>
      </c>
      <c r="E97">
        <f t="shared" si="9"/>
        <v>1.8000759317882443E-4</v>
      </c>
      <c r="F97">
        <f t="shared" si="10"/>
        <v>1.6651149864939371E-4</v>
      </c>
      <c r="G97">
        <f t="shared" si="11"/>
        <v>1.2218585416036055E-4</v>
      </c>
      <c r="H97">
        <v>148</v>
      </c>
    </row>
    <row r="98" spans="1:8" x14ac:dyDescent="0.25">
      <c r="A98">
        <v>150</v>
      </c>
      <c r="B98">
        <f>VLOOKUP($B$2,'Standard Deposition Curves'!$B$3:$DW$5,(A98/2+1),FALSE)</f>
        <v>1.799863058591507E-4</v>
      </c>
      <c r="C98">
        <f t="shared" si="7"/>
        <v>1.7632742922105108E-4</v>
      </c>
      <c r="D98">
        <f t="shared" si="8"/>
        <v>1.7632742922105108E-4</v>
      </c>
      <c r="E98">
        <f t="shared" si="9"/>
        <v>1.7632742922105108E-4</v>
      </c>
      <c r="F98">
        <f t="shared" si="10"/>
        <v>1.6326432074993921E-4</v>
      </c>
      <c r="G98">
        <f t="shared" si="11"/>
        <v>1.2017332341414874E-4</v>
      </c>
      <c r="H98">
        <v>150</v>
      </c>
    </row>
    <row r="99" spans="1:8" x14ac:dyDescent="0.25">
      <c r="A99">
        <v>152</v>
      </c>
      <c r="B99">
        <f>VLOOKUP($B$2,'Standard Deposition Curves'!$B$3:$DW$5,(A99/2+1),FALSE)</f>
        <v>1.7630712230433089E-4</v>
      </c>
      <c r="C99">
        <f t="shared" si="7"/>
        <v>1.7276916386345151E-4</v>
      </c>
      <c r="D99">
        <f t="shared" si="8"/>
        <v>1.7276916386345151E-4</v>
      </c>
      <c r="E99">
        <f t="shared" si="9"/>
        <v>1.7276916386345151E-4</v>
      </c>
      <c r="F99">
        <f t="shared" si="10"/>
        <v>1.6011994828897251E-4</v>
      </c>
      <c r="G99">
        <f t="shared" si="11"/>
        <v>1.1897706376524869E-4</v>
      </c>
      <c r="H99">
        <v>152</v>
      </c>
    </row>
    <row r="100" spans="1:8" x14ac:dyDescent="0.25">
      <c r="A100">
        <v>154</v>
      </c>
      <c r="B100">
        <f>VLOOKUP($B$2,'Standard Deposition Curves'!$B$3:$DW$5,(A100/2+1),FALSE)</f>
        <v>1.7274978024983231E-4</v>
      </c>
      <c r="C100">
        <f t="shared" si="7"/>
        <v>1.6932725328362794E-4</v>
      </c>
      <c r="D100">
        <f t="shared" si="8"/>
        <v>1.6932725328362794E-4</v>
      </c>
      <c r="E100">
        <f t="shared" si="9"/>
        <v>1.6932725328362794E-4</v>
      </c>
      <c r="F100">
        <f t="shared" si="10"/>
        <v>1.5707390345347344E-4</v>
      </c>
      <c r="G100">
        <f t="shared" si="11"/>
        <v>1.1780706257057355E-4</v>
      </c>
      <c r="H100">
        <v>154</v>
      </c>
    </row>
    <row r="101" spans="1:8" x14ac:dyDescent="0.25">
      <c r="A101">
        <v>156</v>
      </c>
      <c r="B101">
        <f>VLOOKUP($B$2,'Standard Deposition Curves'!$B$3:$DW$5,(A101/2+1),FALSE)</f>
        <v>1.6930873987704902E-4</v>
      </c>
      <c r="C101">
        <f t="shared" si="7"/>
        <v>1.6599647256266073E-4</v>
      </c>
      <c r="D101">
        <f t="shared" si="8"/>
        <v>1.6599647256266073E-4</v>
      </c>
      <c r="E101">
        <f t="shared" si="9"/>
        <v>1.6599647256266073E-4</v>
      </c>
      <c r="F101">
        <f t="shared" si="10"/>
        <v>1.5412195559382676E-4</v>
      </c>
      <c r="G101">
        <f t="shared" si="11"/>
        <v>1.166624226189223E-4</v>
      </c>
      <c r="H101">
        <v>156</v>
      </c>
    </row>
    <row r="102" spans="1:8" x14ac:dyDescent="0.25">
      <c r="A102">
        <v>158</v>
      </c>
      <c r="B102">
        <f>VLOOKUP($B$2,'Standard Deposition Curves'!$B$3:$DW$5,(A102/2+1),FALSE)</f>
        <v>1.6597877994373918E-4</v>
      </c>
      <c r="C102">
        <f t="shared" si="7"/>
        <v>1.6277189359462042E-4</v>
      </c>
      <c r="D102">
        <f t="shared" si="8"/>
        <v>1.6277189359462042E-4</v>
      </c>
      <c r="E102">
        <f t="shared" si="9"/>
        <v>1.6277189359462042E-4</v>
      </c>
      <c r="F102">
        <f t="shared" si="10"/>
        <v>1.5126010476510185E-4</v>
      </c>
      <c r="G102">
        <f t="shared" si="11"/>
        <v>1.1554228820917495E-4</v>
      </c>
      <c r="H102">
        <v>158</v>
      </c>
    </row>
    <row r="103" spans="1:8" x14ac:dyDescent="0.25">
      <c r="A103">
        <v>160</v>
      </c>
      <c r="B103">
        <f>VLOOKUP($B$2,'Standard Deposition Curves'!$B$3:$DW$5,(A103/2+1),FALSE)</f>
        <v>1.6275497572395864E-4</v>
      </c>
      <c r="C103">
        <f t="shared" si="7"/>
        <v>1.5964886477939978E-4</v>
      </c>
      <c r="D103">
        <f t="shared" si="8"/>
        <v>1.5964886477939978E-4</v>
      </c>
      <c r="E103">
        <f t="shared" si="9"/>
        <v>1.5964886477939978E-4</v>
      </c>
      <c r="F103">
        <f t="shared" si="10"/>
        <v>1.4848456654786979E-4</v>
      </c>
      <c r="G103">
        <f t="shared" si="11"/>
        <v>1.1444584273668441E-4</v>
      </c>
      <c r="H103">
        <v>160</v>
      </c>
    </row>
    <row r="104" spans="1:8" x14ac:dyDescent="0.25">
      <c r="A104">
        <v>162</v>
      </c>
      <c r="B104">
        <f>VLOOKUP($B$2,'Standard Deposition Curves'!$B$3:$DW$5,(A104/2+1),FALSE)</f>
        <v>1.5963267872814876E-4</v>
      </c>
      <c r="C104">
        <f t="shared" si="7"/>
        <v>1.5662299233496673E-4</v>
      </c>
      <c r="D104">
        <f t="shared" si="8"/>
        <v>1.5662299233496673E-4</v>
      </c>
      <c r="E104">
        <f t="shared" si="9"/>
        <v>1.5662299233496673E-4</v>
      </c>
      <c r="F104">
        <f t="shared" si="10"/>
        <v>1.4579175803511446E-4</v>
      </c>
      <c r="G104">
        <f t="shared" si="11"/>
        <v>1.1337230644807832E-4</v>
      </c>
      <c r="H104">
        <v>162</v>
      </c>
    </row>
    <row r="105" spans="1:8" x14ac:dyDescent="0.25">
      <c r="A105">
        <v>164</v>
      </c>
      <c r="B105">
        <f>VLOOKUP($B$2,'Standard Deposition Curves'!$B$3:$DW$5,(A105/2+1),FALSE)</f>
        <v>1.5660749803984497E-4</v>
      </c>
      <c r="C105">
        <f t="shared" si="7"/>
        <v>1.5369012308198715E-4</v>
      </c>
      <c r="D105">
        <f t="shared" si="8"/>
        <v>1.5369012308198715E-4</v>
      </c>
      <c r="E105">
        <f t="shared" si="9"/>
        <v>1.5369012308198715E-4</v>
      </c>
      <c r="F105">
        <f t="shared" si="10"/>
        <v>1.4317828488306583E-4</v>
      </c>
      <c r="G105">
        <f t="shared" si="11"/>
        <v>1.1232093435080398E-4</v>
      </c>
      <c r="H105">
        <v>164</v>
      </c>
    </row>
    <row r="106" spans="1:8" x14ac:dyDescent="0.25">
      <c r="A106">
        <v>166</v>
      </c>
      <c r="B106">
        <f>VLOOKUP($B$2,'Standard Deposition Curves'!$B$3:$DW$5,(A106/2+1),FALSE)</f>
        <v>1.5367528312227157E-4</v>
      </c>
      <c r="C106">
        <f t="shared" si="7"/>
        <v>1.5084632856870862E-4</v>
      </c>
      <c r="D106">
        <f t="shared" si="8"/>
        <v>1.5084632856870862E-4</v>
      </c>
      <c r="E106">
        <f t="shared" si="9"/>
        <v>1.5084632856870862E-4</v>
      </c>
      <c r="F106">
        <f t="shared" si="10"/>
        <v>1.4064092933381569E-4</v>
      </c>
      <c r="G106">
        <f t="shared" si="11"/>
        <v>1.1129101426501234E-4</v>
      </c>
      <c r="H106">
        <v>166</v>
      </c>
    </row>
    <row r="107" spans="1:8" x14ac:dyDescent="0.25">
      <c r="A107">
        <v>168</v>
      </c>
      <c r="B107">
        <f>VLOOKUP($B$2,'Standard Deposition Curves'!$B$3:$DW$5,(A107/2+1),FALSE)</f>
        <v>1.508321079629917E-4</v>
      </c>
      <c r="C107">
        <f t="shared" si="7"/>
        <v>1.480878904172603E-4</v>
      </c>
      <c r="D107">
        <f t="shared" si="8"/>
        <v>1.480878904172603E-4</v>
      </c>
      <c r="E107">
        <f t="shared" si="9"/>
        <v>1.480878904172603E-4</v>
      </c>
      <c r="F107">
        <f t="shared" si="10"/>
        <v>1.3817663912651948E-4</v>
      </c>
      <c r="G107">
        <f t="shared" si="11"/>
        <v>1.1028186500650616E-4</v>
      </c>
      <c r="H107">
        <v>168</v>
      </c>
    </row>
    <row r="108" spans="1:8" x14ac:dyDescent="0.25">
      <c r="A108">
        <v>170</v>
      </c>
      <c r="B108">
        <f>VLOOKUP($B$2,'Standard Deposition Curves'!$B$3:$DW$5,(A108/2+1),FALSE)</f>
        <v>1.4807425643801331E-4</v>
      </c>
      <c r="C108">
        <f t="shared" si="7"/>
        <v>1.4541128678432035E-4</v>
      </c>
      <c r="D108">
        <f t="shared" si="8"/>
        <v>1.4541128678432035E-4</v>
      </c>
      <c r="E108">
        <f t="shared" si="9"/>
        <v>1.4541128678432035E-4</v>
      </c>
      <c r="F108">
        <f t="shared" si="10"/>
        <v>1.3578251722197175E-4</v>
      </c>
      <c r="G108">
        <f t="shared" si="11"/>
        <v>1.0929283469049433E-4</v>
      </c>
      <c r="H108">
        <v>170</v>
      </c>
    </row>
    <row r="109" spans="1:8" x14ac:dyDescent="0.25">
      <c r="A109">
        <v>172</v>
      </c>
      <c r="B109">
        <f>VLOOKUP($B$2,'Standard Deposition Curves'!$B$3:$DW$5,(A109/2+1),FALSE)</f>
        <v>1.4539820878851692E-4</v>
      </c>
      <c r="C109">
        <f t="shared" si="7"/>
        <v>1.428131798396001E-4</v>
      </c>
      <c r="D109">
        <f t="shared" si="8"/>
        <v>1.428131798396001E-4</v>
      </c>
      <c r="E109">
        <f t="shared" si="9"/>
        <v>1.428131798396001E-4</v>
      </c>
      <c r="F109">
        <f t="shared" si="10"/>
        <v>1.3345581227248041E-4</v>
      </c>
      <c r="G109">
        <f t="shared" si="11"/>
        <v>1.0832329914680638E-4</v>
      </c>
      <c r="H109">
        <v>172</v>
      </c>
    </row>
    <row r="110" spans="1:8" x14ac:dyDescent="0.25">
      <c r="A110">
        <v>174</v>
      </c>
      <c r="B110">
        <f>VLOOKUP($B$2,'Standard Deposition Curves'!$B$3:$DW$5,(A110/2+1),FALSE)</f>
        <v>1.4280062911384121E-4</v>
      </c>
      <c r="C110">
        <f t="shared" si="7"/>
        <v>1.4029040417496528E-4</v>
      </c>
      <c r="D110">
        <f t="shared" si="8"/>
        <v>1.4029040417496528E-4</v>
      </c>
      <c r="E110">
        <f t="shared" si="9"/>
        <v>1.4029040417496528E-4</v>
      </c>
      <c r="F110">
        <f t="shared" si="10"/>
        <v>1.3119390977535004E-4</v>
      </c>
      <c r="G110">
        <f t="shared" si="11"/>
        <v>1.0737266043804455E-4</v>
      </c>
      <c r="H110">
        <v>174</v>
      </c>
    </row>
    <row r="111" spans="1:8" x14ac:dyDescent="0.25">
      <c r="A111">
        <v>176</v>
      </c>
      <c r="B111">
        <f>VLOOKUP($B$2,'Standard Deposition Curves'!$B$3:$DW$5,(A111/2+1),FALSE)</f>
        <v>1.402783537937188E-4</v>
      </c>
      <c r="C111">
        <f t="shared" si="7"/>
        <v>1.378399560653678E-4</v>
      </c>
      <c r="D111">
        <f t="shared" si="8"/>
        <v>1.378399560653678E-4</v>
      </c>
      <c r="E111">
        <f t="shared" si="9"/>
        <v>1.378399560653678E-4</v>
      </c>
      <c r="F111">
        <f t="shared" si="10"/>
        <v>1.2899432385401422E-4</v>
      </c>
      <c r="G111">
        <f t="shared" si="11"/>
        <v>1.06440345472892E-4</v>
      </c>
      <c r="H111">
        <v>176</v>
      </c>
    </row>
    <row r="112" spans="1:8" x14ac:dyDescent="0.25">
      <c r="A112">
        <v>178</v>
      </c>
      <c r="B112">
        <f>VLOOKUP($B$2,'Standard Deposition Curves'!$B$3:$DW$5,(A112/2+1),FALSE)</f>
        <v>1.3782838076107531E-4</v>
      </c>
      <c r="C112">
        <f t="shared" si="7"/>
        <v>1.3545898351024533E-4</v>
      </c>
      <c r="D112">
        <f t="shared" si="8"/>
        <v>1.3545898351024533E-4</v>
      </c>
      <c r="E112">
        <f t="shared" si="9"/>
        <v>1.3545898351024533E-4</v>
      </c>
      <c r="F112">
        <f t="shared" si="10"/>
        <v>1.2685468961598785E-4</v>
      </c>
      <c r="G112">
        <f t="shared" si="11"/>
        <v>1.0552580470746424E-4</v>
      </c>
      <c r="H112">
        <v>178</v>
      </c>
    </row>
    <row r="113" spans="1:8" x14ac:dyDescent="0.25">
      <c r="A113">
        <v>180</v>
      </c>
      <c r="B113">
        <f>VLOOKUP($B$2,'Standard Deposition Curves'!$B$3:$DW$5,(A113/2+1),FALSE)</f>
        <v>1.3544785955418666E-4</v>
      </c>
      <c r="C113">
        <f t="shared" si="7"/>
        <v>1.3314477699073342E-4</v>
      </c>
      <c r="D113">
        <f t="shared" si="8"/>
        <v>1.3314477699073342E-4</v>
      </c>
      <c r="E113">
        <f t="shared" si="9"/>
        <v>1.3314477699073342E-4</v>
      </c>
      <c r="F113">
        <f t="shared" si="10"/>
        <v>1.2477275604143295E-4</v>
      </c>
      <c r="G113">
        <f t="shared" si="11"/>
        <v>1.0462851092819728E-4</v>
      </c>
      <c r="H113">
        <v>180</v>
      </c>
    </row>
    <row r="114" spans="1:8" x14ac:dyDescent="0.25">
      <c r="A114">
        <v>182</v>
      </c>
      <c r="B114">
        <f>VLOOKUP($B$2,'Standard Deposition Curves'!$B$3:$DW$5,(A114/2+1),FALSE)</f>
        <v>1.3313408208364997E-4</v>
      </c>
      <c r="C114">
        <f t="shared" si="7"/>
        <v>1.3089476088403316E-4</v>
      </c>
      <c r="D114">
        <f t="shared" si="8"/>
        <v>1.3089476088403316E-4</v>
      </c>
      <c r="E114">
        <f t="shared" si="9"/>
        <v>1.3089476088403316E-4</v>
      </c>
      <c r="F114">
        <f t="shared" si="10"/>
        <v>1.2274637936027737E-4</v>
      </c>
      <c r="G114">
        <f t="shared" si="11"/>
        <v>1.0374795811031188E-4</v>
      </c>
      <c r="H114">
        <v>182</v>
      </c>
    </row>
    <row r="115" spans="1:8" x14ac:dyDescent="0.25">
      <c r="A115">
        <v>184</v>
      </c>
      <c r="B115">
        <f>VLOOKUP($B$2,'Standard Deposition Curves'!$B$3:$DW$5,(A115/2+1),FALSE)</f>
        <v>1.3088447405561389E-4</v>
      </c>
      <c r="C115">
        <f t="shared" si="7"/>
        <v>1.2870648548166677E-4</v>
      </c>
      <c r="D115">
        <f t="shared" si="8"/>
        <v>1.2870648548166677E-4</v>
      </c>
      <c r="E115">
        <f t="shared" si="9"/>
        <v>1.2870648548166677E-4</v>
      </c>
      <c r="F115">
        <f t="shared" si="10"/>
        <v>1.2077351687956931E-4</v>
      </c>
      <c r="G115">
        <f t="shared" si="11"/>
        <v>1.0288366034639016E-4</v>
      </c>
      <c r="H115">
        <v>184</v>
      </c>
    </row>
    <row r="116" spans="1:8" x14ac:dyDescent="0.25">
      <c r="A116">
        <v>186</v>
      </c>
      <c r="B116">
        <f>VLOOKUP($B$2,'Standard Deposition Curves'!$B$3:$DW$5,(A116/2+1),FALSE)</f>
        <v>1.2869658699809345E-4</v>
      </c>
      <c r="C116">
        <f t="shared" si="7"/>
        <v>1.2657761956318546E-4</v>
      </c>
      <c r="D116">
        <f t="shared" si="8"/>
        <v>1.2657761956318546E-4</v>
      </c>
      <c r="E116">
        <f t="shared" si="9"/>
        <v>1.2657761956318546E-4</v>
      </c>
      <c r="F116">
        <f t="shared" si="10"/>
        <v>1.188522212261196E-4</v>
      </c>
      <c r="G116">
        <f t="shared" si="11"/>
        <v>1.0203515084005004E-4</v>
      </c>
      <c r="H116">
        <v>186</v>
      </c>
    </row>
    <row r="117" spans="1:8" x14ac:dyDescent="0.25">
      <c r="A117">
        <v>188</v>
      </c>
      <c r="B117">
        <f>VLOOKUP($B$2,'Standard Deposition Curves'!$B$3:$DW$5,(A117/2+1),FALSE)</f>
        <v>1.2656809084201303E-4</v>
      </c>
      <c r="C117">
        <f t="shared" si="7"/>
        <v>1.2450594348124822E-4</v>
      </c>
      <c r="D117">
        <f t="shared" si="8"/>
        <v>1.2450594348124822E-4</v>
      </c>
      <c r="E117">
        <f t="shared" si="9"/>
        <v>1.2450594348124822E-4</v>
      </c>
      <c r="F117">
        <f t="shared" si="10"/>
        <v>1.1698063497252815E-4</v>
      </c>
      <c r="G117">
        <f t="shared" si="11"/>
        <v>1.0120198096011118E-4</v>
      </c>
      <c r="H117">
        <v>188</v>
      </c>
    </row>
    <row r="118" spans="1:8" x14ac:dyDescent="0.25">
      <c r="A118">
        <v>190</v>
      </c>
      <c r="B118">
        <f>VLOOKUP($B$2,'Standard Deposition Curves'!$B$3:$DW$5,(A118/2+1),FALSE)</f>
        <v>1.2449676701296709E-4</v>
      </c>
      <c r="C118">
        <f t="shared" si="7"/>
        <v>1.2248934271791369E-4</v>
      </c>
      <c r="D118">
        <f t="shared" si="8"/>
        <v>1.2248934271791369E-4</v>
      </c>
      <c r="E118">
        <f t="shared" si="9"/>
        <v>1.2248934271791369E-4</v>
      </c>
      <c r="F118">
        <f t="shared" si="10"/>
        <v>1.1515698561743999E-4</v>
      </c>
      <c r="G118">
        <f t="shared" si="11"/>
        <v>1.0038371935101756E-4</v>
      </c>
      <c r="H118">
        <v>190</v>
      </c>
    </row>
    <row r="119" spans="1:8" x14ac:dyDescent="0.25">
      <c r="A119">
        <v>192</v>
      </c>
      <c r="B119">
        <f>VLOOKUP($B$2,'Standard Deposition Curves'!$B$3:$DW$5,(A119/2+1),FALSE)</f>
        <v>1.2248050199360796E-4</v>
      </c>
      <c r="C119">
        <f t="shared" si="7"/>
        <v>1.2052580187551464E-4</v>
      </c>
      <c r="D119">
        <f t="shared" si="8"/>
        <v>1.2052580187551464E-4</v>
      </c>
      <c r="E119">
        <f t="shared" si="9"/>
        <v>1.2052580187551464E-4</v>
      </c>
      <c r="F119">
        <f t="shared" si="10"/>
        <v>1.1337958089336475E-4</v>
      </c>
      <c r="G119">
        <f t="shared" si="11"/>
        <v>9.9579951095619243E-5</v>
      </c>
      <c r="H119">
        <v>192</v>
      </c>
    </row>
    <row r="120" spans="1:8" x14ac:dyDescent="0.25">
      <c r="A120">
        <v>194</v>
      </c>
      <c r="B120">
        <f>VLOOKUP($B$2,'Standard Deposition Curves'!$B$3:$DW$5,(A120/2+1),FALSE)</f>
        <v>1.2051728132008326E-4</v>
      </c>
      <c r="C120">
        <f t="shared" si="7"/>
        <v>1.1861339906868327E-4</v>
      </c>
      <c r="D120">
        <f t="shared" si="8"/>
        <v>1.1861339906868327E-4</v>
      </c>
      <c r="E120">
        <f t="shared" si="9"/>
        <v>1.1861339906868327E-4</v>
      </c>
      <c r="F120">
        <f t="shared" si="10"/>
        <v>1.1164680437764558E-4</v>
      </c>
      <c r="G120">
        <f t="shared" si="11"/>
        <v>9.8790276926723097E-5</v>
      </c>
      <c r="H120">
        <v>194</v>
      </c>
    </row>
    <row r="121" spans="1:8" x14ac:dyDescent="0.25">
      <c r="A121">
        <v>196</v>
      </c>
      <c r="B121">
        <f>VLOOKUP($B$2,'Standard Deposition Curves'!$B$3:$DW$5,(A121/2+1),FALSE)</f>
        <v>1.1860518397914689E-4</v>
      </c>
      <c r="C121">
        <f t="shared" si="7"/>
        <v>1.1675030068697227E-4</v>
      </c>
      <c r="D121">
        <f t="shared" si="8"/>
        <v>1.1675030068697227E-4</v>
      </c>
      <c r="E121">
        <f t="shared" si="9"/>
        <v>1.1675030068697227E-4</v>
      </c>
      <c r="F121">
        <f t="shared" si="10"/>
        <v>1.0995711138420548E-4</v>
      </c>
      <c r="G121">
        <f t="shared" si="11"/>
        <v>9.8014312484103088E-5</v>
      </c>
      <c r="H121">
        <v>196</v>
      </c>
    </row>
    <row r="122" spans="1:8" x14ac:dyDescent="0.25">
      <c r="A122">
        <v>198</v>
      </c>
      <c r="B122">
        <f>VLOOKUP($B$2,'Standard Deposition Curves'!$B$3:$DW$5,(A122/2+1),FALSE)</f>
        <v>1.1674237717542887E-4</v>
      </c>
      <c r="C122">
        <f t="shared" si="7"/>
        <v>1.1493475650013159E-4</v>
      </c>
      <c r="D122">
        <f t="shared" si="8"/>
        <v>1.1493475650013159E-4</v>
      </c>
      <c r="E122">
        <f t="shared" si="9"/>
        <v>1.1493475650013159E-4</v>
      </c>
      <c r="F122">
        <f t="shared" si="10"/>
        <v>1.083090251155527E-4</v>
      </c>
      <c r="G122">
        <f t="shared" si="11"/>
        <v>9.725168761391628E-5</v>
      </c>
      <c r="H122">
        <v>198</v>
      </c>
    </row>
    <row r="123" spans="1:8" x14ac:dyDescent="0.25">
      <c r="A123">
        <v>200</v>
      </c>
      <c r="B123">
        <f>VLOOKUP($B$2,'Standard Deposition Curves'!$B$3:$DW$5,(A123/2+1),FALSE)</f>
        <v>1.1492711144097133E-4</v>
      </c>
      <c r="C123">
        <f t="shared" si="7"/>
        <v>1.1316509508045569E-4</v>
      </c>
      <c r="D123">
        <f t="shared" si="8"/>
        <v>1.1316509508045569E-4</v>
      </c>
      <c r="E123">
        <f t="shared" si="9"/>
        <v>1.1316509508045569E-4</v>
      </c>
      <c r="F123">
        <f t="shared" si="10"/>
        <v>1.0670113305620904E-4</v>
      </c>
      <c r="G123">
        <f t="shared" si="11"/>
        <v>9.6502045707704242E-5</v>
      </c>
      <c r="H123">
        <v>200</v>
      </c>
    </row>
    <row r="124" spans="1:8" x14ac:dyDescent="0.25">
      <c r="A124">
        <v>202</v>
      </c>
      <c r="B124">
        <f>VLOOKUP($B$2,'Standard Deposition Curves'!$B$3:$DW$5,(A124/2+1),FALSE)</f>
        <v>1.1315771606147536E-4</v>
      </c>
      <c r="C124">
        <f t="shared" si="7"/>
        <v>1.1143971951876461E-4</v>
      </c>
      <c r="D124">
        <f t="shared" si="8"/>
        <v>1.1143971951876461E-4</v>
      </c>
      <c r="E124">
        <f t="shared" si="9"/>
        <v>1.1143971951876461E-4</v>
      </c>
      <c r="F124">
        <f t="shared" si="10"/>
        <v>1.0513208359025547E-4</v>
      </c>
      <c r="G124">
        <f t="shared" si="11"/>
        <v>9.576504307837358E-5</v>
      </c>
      <c r="H124">
        <v>202</v>
      </c>
    </row>
    <row r="125" spans="1:8" x14ac:dyDescent="0.25">
      <c r="A125">
        <v>204</v>
      </c>
      <c r="B125">
        <f>VLOOKUP($B$2,'Standard Deposition Curves'!$B$3:$DW$5,(A125/2+1),FALSE)</f>
        <v>1.1143259479586133E-4</v>
      </c>
      <c r="C125">
        <f t="shared" si="7"/>
        <v>1.0975710341251947E-4</v>
      </c>
      <c r="D125">
        <f t="shared" si="8"/>
        <v>1.0975710341251947E-4</v>
      </c>
      <c r="E125">
        <f t="shared" si="9"/>
        <v>1.0975710341251947E-4</v>
      </c>
      <c r="F125">
        <f t="shared" si="10"/>
        <v>1.0360058282708218E-4</v>
      </c>
      <c r="G125">
        <f t="shared" si="11"/>
        <v>9.5040348370744359E-5</v>
      </c>
      <c r="H125">
        <v>204</v>
      </c>
    </row>
    <row r="126" spans="1:8" x14ac:dyDescent="0.25">
      <c r="A126">
        <v>206</v>
      </c>
      <c r="B126">
        <f>VLOOKUP($B$2,'Standard Deposition Curves'!$B$3:$DW$5,(A126/2+1),FALSE)</f>
        <v>1.09750221867667E-4</v>
      </c>
      <c r="C126">
        <f t="shared" si="7"/>
        <v>1.0811578710634342E-4</v>
      </c>
      <c r="D126">
        <f t="shared" si="8"/>
        <v>1.0811578710634342E-4</v>
      </c>
      <c r="E126">
        <f t="shared" si="9"/>
        <v>1.0811578710634342E-4</v>
      </c>
      <c r="F126">
        <f t="shared" si="10"/>
        <v>1.0210539162069872E-4</v>
      </c>
      <c r="G126">
        <f t="shared" si="11"/>
        <v>9.4327642004434918E-5</v>
      </c>
      <c r="H126">
        <v>206</v>
      </c>
    </row>
    <row r="127" spans="1:8" x14ac:dyDescent="0.25">
      <c r="A127">
        <v>208</v>
      </c>
      <c r="B127">
        <f>VLOOKUP($B$2,'Standard Deposition Curves'!$B$3:$DW$5,(A127/2+1),FALSE)</f>
        <v>1.0810913820858756E-4</v>
      </c>
      <c r="C127">
        <f t="shared" si="7"/>
        <v>1.065143741668167E-4</v>
      </c>
      <c r="D127">
        <f t="shared" si="8"/>
        <v>1.065143741668167E-4</v>
      </c>
      <c r="E127">
        <f t="shared" si="9"/>
        <v>1.065143741668167E-4</v>
      </c>
      <c r="F127">
        <f t="shared" si="10"/>
        <v>1.0064532276911571E-4</v>
      </c>
      <c r="G127">
        <f t="shared" si="11"/>
        <v>9.3626615647015302E-5</v>
      </c>
      <c r="H127">
        <v>208</v>
      </c>
    </row>
    <row r="128" spans="1:8" x14ac:dyDescent="0.25">
      <c r="A128">
        <v>210</v>
      </c>
      <c r="B128">
        <f>VLOOKUP($B$2,'Standard Deposition Curves'!$B$3:$DW$5,(A128/2+1),FALSE)</f>
        <v>1.0650794793604325E-4</v>
      </c>
      <c r="C128">
        <f t="shared" si="7"/>
        <v>1.0495152807488309E-4</v>
      </c>
      <c r="D128">
        <f t="shared" si="8"/>
        <v>1.0495152807488309E-4</v>
      </c>
      <c r="E128">
        <f t="shared" si="9"/>
        <v>1.0495152807488309E-4</v>
      </c>
      <c r="F128">
        <f t="shared" si="10"/>
        <v>9.9219238381365686E-5</v>
      </c>
      <c r="G128">
        <f t="shared" si="11"/>
        <v>9.2936971715511853E-5</v>
      </c>
      <c r="H128">
        <v>210</v>
      </c>
    </row>
    <row r="129" spans="1:8" x14ac:dyDescent="0.25">
      <c r="A129">
        <v>212</v>
      </c>
      <c r="B129">
        <f>VLOOKUP($B$2,'Standard Deposition Curves'!$B$3:$DW$5,(A129/2+1),FALSE)</f>
        <v>1.0494531504813961E-4</v>
      </c>
      <c r="C129">
        <f t="shared" si="7"/>
        <v>1.0342596912052816E-4</v>
      </c>
      <c r="D129">
        <f t="shared" si="8"/>
        <v>1.0342596912052816E-4</v>
      </c>
      <c r="E129">
        <f t="shared" si="9"/>
        <v>1.0342596912052816E-4</v>
      </c>
      <c r="F129">
        <f t="shared" si="10"/>
        <v>9.7826047400694652E-5</v>
      </c>
      <c r="G129">
        <f t="shared" si="11"/>
        <v>9.2258422904485272E-5</v>
      </c>
      <c r="H129">
        <v>212</v>
      </c>
    </row>
    <row r="130" spans="1:8" x14ac:dyDescent="0.25">
      <c r="A130">
        <v>214</v>
      </c>
      <c r="B130">
        <f>VLOOKUP($B$2,'Standard Deposition Curves'!$B$3:$DW$5,(A130/2+1),FALSE)</f>
        <v>1.0341996032069683E-4</v>
      </c>
      <c r="C130">
        <f t="shared" si="7"/>
        <v>1.0193647148560525E-4</v>
      </c>
      <c r="D130">
        <f t="shared" si="8"/>
        <v>1.0193647148560525E-4</v>
      </c>
      <c r="E130">
        <f t="shared" si="9"/>
        <v>1.0193647148560525E-4</v>
      </c>
      <c r="F130">
        <f t="shared" si="10"/>
        <v>9.6464703273336027E-5</v>
      </c>
      <c r="G130">
        <f t="shared" si="11"/>
        <v>9.1590691739029768E-5</v>
      </c>
      <c r="H130">
        <v>214</v>
      </c>
    </row>
    <row r="131" spans="1:8" x14ac:dyDescent="0.25">
      <c r="A131">
        <v>216</v>
      </c>
      <c r="B131">
        <f>VLOOKUP($B$2,'Standard Deposition Curves'!$B$3:$DW$5,(A131/2+1),FALSE)</f>
        <v>1.0193065839224209E-4</v>
      </c>
      <c r="C131">
        <f t="shared" si="7"/>
        <v>1.0048186050179272E-4</v>
      </c>
      <c r="D131">
        <f t="shared" si="8"/>
        <v>1.0048186050179272E-4</v>
      </c>
      <c r="E131">
        <f t="shared" si="9"/>
        <v>1.0048186050179272E-4</v>
      </c>
      <c r="F131">
        <f t="shared" si="10"/>
        <v>9.5134201753085918E-5</v>
      </c>
      <c r="G131">
        <f t="shared" si="11"/>
        <v>9.0933510151159386E-5</v>
      </c>
      <c r="H131">
        <v>216</v>
      </c>
    </row>
    <row r="132" spans="1:8" x14ac:dyDescent="0.25">
      <c r="A132">
        <v>218</v>
      </c>
      <c r="B132">
        <f>VLOOKUP($B$2,'Standard Deposition Curves'!$B$3:$DW$5,(A132/2+1),FALSE)</f>
        <v>1.0047623502396637E-4</v>
      </c>
      <c r="C132">
        <f t="shared" si="7"/>
        <v>9.9061010071673861E-5</v>
      </c>
      <c r="D132">
        <f t="shared" si="8"/>
        <v>9.9061010071673861E-5</v>
      </c>
      <c r="E132">
        <f t="shared" si="9"/>
        <v>9.9061010071673861E-5</v>
      </c>
      <c r="F132">
        <f t="shared" si="10"/>
        <v>9.383357883263614E-5</v>
      </c>
      <c r="G132">
        <f t="shared" si="11"/>
        <v>9.0286619078154499E-5</v>
      </c>
      <c r="H132">
        <v>218</v>
      </c>
    </row>
    <row r="133" spans="1:8" x14ac:dyDescent="0.25">
      <c r="A133">
        <v>220</v>
      </c>
      <c r="B133">
        <f>VLOOKUP($B$2,'Standard Deposition Curves'!$B$3:$DW$5,(A133/2+1),FALSE)</f>
        <v>9.9055564522648726E-5</v>
      </c>
      <c r="C133">
        <f t="shared" si="7"/>
        <v>9.7672840241857614E-5</v>
      </c>
      <c r="D133">
        <f t="shared" si="8"/>
        <v>9.7672840241857614E-5</v>
      </c>
      <c r="E133">
        <f t="shared" si="9"/>
        <v>9.7672840241857614E-5</v>
      </c>
      <c r="F133">
        <f t="shared" si="10"/>
        <v>9.2561908793298059E-5</v>
      </c>
      <c r="G133">
        <f t="shared" si="11"/>
        <v>8.9649768081541262E-5</v>
      </c>
      <c r="H133">
        <v>220</v>
      </c>
    </row>
    <row r="134" spans="1:8" x14ac:dyDescent="0.25">
      <c r="A134">
        <v>222</v>
      </c>
      <c r="B134">
        <f>VLOOKUP($B$2,'Standard Deposition Curves'!$B$3:$DW$5,(A134/2+1),FALSE)</f>
        <v>9.7667567315481849E-5</v>
      </c>
      <c r="C134">
        <f t="shared" si="7"/>
        <v>9.6316314917900545E-5</v>
      </c>
      <c r="D134">
        <f t="shared" si="8"/>
        <v>9.6316314917900545E-5</v>
      </c>
      <c r="E134">
        <f t="shared" si="9"/>
        <v>9.6316314917900545E-5</v>
      </c>
      <c r="F134">
        <f t="shared" si="10"/>
        <v>9.1318302365370774E-5</v>
      </c>
      <c r="G134">
        <f t="shared" si="11"/>
        <v>8.9022714985467413E-5</v>
      </c>
      <c r="H134">
        <v>222</v>
      </c>
    </row>
    <row r="135" spans="1:8" x14ac:dyDescent="0.25">
      <c r="A135">
        <v>224</v>
      </c>
      <c r="B135">
        <f>VLOOKUP($B$2,'Standard Deposition Curves'!$B$3:$DW$5,(A135/2+1),FALSE)</f>
        <v>9.6311207666569535E-5</v>
      </c>
      <c r="C135">
        <f t="shared" si="7"/>
        <v>9.4990439711566065E-5</v>
      </c>
      <c r="D135">
        <f t="shared" si="8"/>
        <v>9.4990439711566065E-5</v>
      </c>
      <c r="E135">
        <f t="shared" si="9"/>
        <v>9.4990439711566065E-5</v>
      </c>
      <c r="F135">
        <f t="shared" si="10"/>
        <v>9.010190499197651E-5</v>
      </c>
      <c r="G135">
        <f t="shared" si="11"/>
        <v>8.8405225533323548E-5</v>
      </c>
      <c r="H135">
        <v>224</v>
      </c>
    </row>
    <row r="136" spans="1:8" x14ac:dyDescent="0.25">
      <c r="A136">
        <v>226</v>
      </c>
      <c r="B136">
        <f>VLOOKUP($B$2,'Standard Deposition Curves'!$B$3:$DW$5,(A136/2+1),FALSE)</f>
        <v>9.4985491525643293E-5</v>
      </c>
      <c r="C136">
        <f t="shared" si="7"/>
        <v>9.3694259911665786E-5</v>
      </c>
      <c r="D136">
        <f t="shared" si="8"/>
        <v>9.3694259911665786E-5</v>
      </c>
      <c r="E136">
        <f t="shared" si="9"/>
        <v>9.3694259911665786E-5</v>
      </c>
      <c r="F136">
        <f t="shared" si="10"/>
        <v>8.8911895189708456E-5</v>
      </c>
      <c r="G136">
        <f t="shared" si="11"/>
        <v>8.7797073061535391E-5</v>
      </c>
      <c r="H136">
        <v>226</v>
      </c>
    </row>
    <row r="137" spans="1:8" x14ac:dyDescent="0.25">
      <c r="A137">
        <v>228</v>
      </c>
      <c r="B137">
        <f>VLOOKUP($B$2,'Standard Deposition Curves'!$B$3:$DW$5,(A137/2+1),FALSE)</f>
        <v>9.3689464500253586E-5</v>
      </c>
      <c r="C137">
        <f t="shared" si="7"/>
        <v>9.2426858570377349E-5</v>
      </c>
      <c r="D137">
        <f t="shared" si="8"/>
        <v>9.2426858570377349E-5</v>
      </c>
      <c r="E137">
        <f t="shared" si="9"/>
        <v>9.2426858570377349E-5</v>
      </c>
      <c r="F137">
        <f t="shared" si="10"/>
        <v>8.77474829999188E-5</v>
      </c>
      <c r="G137">
        <f t="shared" si="11"/>
        <v>8.7198038189526398E-5</v>
      </c>
      <c r="H137">
        <v>228</v>
      </c>
    </row>
    <row r="138" spans="1:8" x14ac:dyDescent="0.25">
      <c r="A138">
        <v>230</v>
      </c>
      <c r="B138">
        <f>VLOOKUP($B$2,'Standard Deposition Curves'!$B$3:$DW$5,(A138/2+1),FALSE)</f>
        <v>9.2422209943337146E-5</v>
      </c>
      <c r="C138">
        <f t="shared" si="7"/>
        <v>9.1187354697529966E-5</v>
      </c>
      <c r="D138">
        <f t="shared" si="8"/>
        <v>9.1187354697529966E-5</v>
      </c>
      <c r="E138">
        <f t="shared" si="9"/>
        <v>9.1187354697529966E-5</v>
      </c>
      <c r="F138">
        <f t="shared" si="10"/>
        <v>8.6607908524914838E-5</v>
      </c>
      <c r="G138">
        <f t="shared" si="11"/>
        <v>8.6607908524914838E-5</v>
      </c>
      <c r="H138">
        <v>230</v>
      </c>
    </row>
    <row r="139" spans="1:8" x14ac:dyDescent="0.25">
      <c r="A139">
        <v>232</v>
      </c>
      <c r="B139">
        <f>VLOOKUP($B$2,'Standard Deposition Curves'!$B$3:$DW$5,(A139/2+1),FALSE)</f>
        <v>9.1182847148661925E-5</v>
      </c>
      <c r="C139">
        <f t="shared" si="7"/>
        <v>8.9974901555897905E-5</v>
      </c>
      <c r="D139">
        <f t="shared" si="8"/>
        <v>8.9974901555897905E-5</v>
      </c>
      <c r="E139">
        <f t="shared" si="9"/>
        <v>8.9974901555897905E-5</v>
      </c>
      <c r="F139">
        <f t="shared" si="10"/>
        <v>8.6026478383072623E-5</v>
      </c>
      <c r="G139">
        <f t="shared" si="11"/>
        <v>8.6026478383072623E-5</v>
      </c>
      <c r="H139">
        <v>232</v>
      </c>
    </row>
    <row r="140" spans="1:8" x14ac:dyDescent="0.25">
      <c r="A140">
        <v>234</v>
      </c>
      <c r="B140">
        <f>VLOOKUP($B$2,'Standard Deposition Curves'!$B$3:$DW$5,(A140/2+1),FALSE)</f>
        <v>8.9970529647194939E-5</v>
      </c>
      <c r="C140">
        <f t="shared" si="7"/>
        <v>8.8788685051045382E-5</v>
      </c>
      <c r="D140">
        <f t="shared" si="8"/>
        <v>8.8788685051045382E-5</v>
      </c>
      <c r="E140">
        <f t="shared" si="9"/>
        <v>8.8788685051045382E-5</v>
      </c>
      <c r="F140">
        <f t="shared" si="10"/>
        <v>8.5453548520229343E-5</v>
      </c>
      <c r="G140">
        <f t="shared" si="11"/>
        <v>8.5453548520229343E-5</v>
      </c>
      <c r="H140">
        <v>234</v>
      </c>
    </row>
    <row r="141" spans="1:8" x14ac:dyDescent="0.25">
      <c r="A141">
        <v>236</v>
      </c>
      <c r="B141">
        <f>VLOOKUP($B$2,'Standard Deposition Curves'!$B$3:$DW$5,(A141/2+1),FALSE)</f>
        <v>8.8784443597945739E-5</v>
      </c>
      <c r="C141">
        <f t="shared" si="7"/>
        <v>8.7627922209728497E-5</v>
      </c>
      <c r="D141">
        <f t="shared" si="8"/>
        <v>8.7627922209728497E-5</v>
      </c>
      <c r="E141">
        <f t="shared" si="9"/>
        <v>8.7627922209728497E-5</v>
      </c>
      <c r="F141">
        <f t="shared" si="10"/>
        <v>8.488892587935866E-5</v>
      </c>
      <c r="G141">
        <f t="shared" si="11"/>
        <v>8.488892587935866E-5</v>
      </c>
      <c r="H141">
        <v>236</v>
      </c>
    </row>
    <row r="142" spans="1:8" x14ac:dyDescent="0.25">
      <c r="A142">
        <v>238</v>
      </c>
      <c r="B142">
        <f>VLOOKUP($B$2,'Standard Deposition Curves'!$B$3:$DW$5,(A142/2+1),FALSE)</f>
        <v>8.7623806267294463E-5</v>
      </c>
      <c r="C142">
        <f t="shared" si="7"/>
        <v>8.6491859741288791E-5</v>
      </c>
      <c r="D142">
        <f t="shared" si="8"/>
        <v>8.6491859741288791E-5</v>
      </c>
      <c r="E142">
        <f t="shared" si="9"/>
        <v>8.6491859741288791E-5</v>
      </c>
      <c r="F142">
        <f t="shared" si="10"/>
        <v>8.4332423348131919E-5</v>
      </c>
      <c r="G142">
        <f t="shared" si="11"/>
        <v>8.4332423348131919E-5</v>
      </c>
      <c r="H142">
        <v>238</v>
      </c>
    </row>
    <row r="143" spans="1:8" x14ac:dyDescent="0.25">
      <c r="A143">
        <v>240</v>
      </c>
      <c r="B143">
        <f>VLOOKUP($B$2,'Standard Deposition Curves'!$B$3:$DW$5,(A143/2+1),FALSE)</f>
        <v>8.6487864591247351E-5</v>
      </c>
      <c r="C143">
        <f t="shared" si="7"/>
        <v>8.5379772676864572E-5</v>
      </c>
      <c r="D143">
        <f t="shared" si="8"/>
        <v>8.5379772676864572E-5</v>
      </c>
      <c r="E143">
        <f t="shared" si="9"/>
        <v>8.5379772676864572E-5</v>
      </c>
      <c r="F143">
        <f t="shared" si="10"/>
        <v>8.3783859528271509E-5</v>
      </c>
      <c r="G143">
        <f t="shared" si="11"/>
        <v>8.3783859528271509E-5</v>
      </c>
      <c r="H143">
        <v>240</v>
      </c>
    </row>
    <row r="144" spans="1:8" x14ac:dyDescent="0.25">
      <c r="A144">
        <v>242</v>
      </c>
      <c r="B144">
        <f>VLOOKUP($B$2,'Standard Deposition Curves'!$B$3:$DW$5,(A144/2+1),FALSE)</f>
        <v>8.5375893815448862E-5</v>
      </c>
      <c r="C144">
        <f t="shared" si="7"/>
        <v>8.4290963081608096E-5</v>
      </c>
      <c r="D144">
        <f t="shared" si="8"/>
        <v>8.4290963081608096E-5</v>
      </c>
      <c r="E144">
        <f t="shared" si="9"/>
        <v>8.4290963081608096E-5</v>
      </c>
      <c r="F144">
        <f t="shared" si="10"/>
        <v>8.3243058515676329E-5</v>
      </c>
      <c r="G144">
        <f t="shared" si="11"/>
        <v>8.3243058515676329E-5</v>
      </c>
      <c r="H144">
        <v>242</v>
      </c>
    </row>
    <row r="145" spans="1:8" x14ac:dyDescent="0.25">
      <c r="A145">
        <v>244</v>
      </c>
      <c r="B145">
        <f>VLOOKUP($B$2,'Standard Deposition Curves'!$B$3:$DW$5,(A145/2+1),FALSE)</f>
        <v>8.428719620814469E-5</v>
      </c>
      <c r="C145">
        <f t="shared" si="7"/>
        <v>8.3224758835430908E-5</v>
      </c>
      <c r="D145">
        <f t="shared" si="8"/>
        <v>8.3224758835430908E-5</v>
      </c>
      <c r="E145">
        <f t="shared" si="9"/>
        <v>8.3224758835430908E-5</v>
      </c>
      <c r="F145">
        <f t="shared" si="10"/>
        <v>8.2709849690733203E-5</v>
      </c>
      <c r="G145">
        <f t="shared" si="11"/>
        <v>8.2709849690733203E-5</v>
      </c>
      <c r="H145">
        <v>244</v>
      </c>
    </row>
    <row r="146" spans="1:8" x14ac:dyDescent="0.25">
      <c r="A146">
        <v>246</v>
      </c>
      <c r="B146">
        <f>VLOOKUP($B$2,'Standard Deposition Curves'!$B$3:$DW$5,(A146/2+1),FALSE)</f>
        <v>8.3221099841620914E-5</v>
      </c>
      <c r="C146">
        <f t="shared" si="7"/>
        <v>8.2180512478109878E-5</v>
      </c>
      <c r="D146">
        <f t="shared" si="8"/>
        <v>8.2180512478109878E-5</v>
      </c>
      <c r="E146">
        <f t="shared" si="9"/>
        <v>8.2180512478109878E-5</v>
      </c>
      <c r="F146">
        <f t="shared" si="10"/>
        <v>8.2184067518262694E-5</v>
      </c>
      <c r="G146">
        <f t="shared" si="11"/>
        <v>8.2184067518262694E-5</v>
      </c>
      <c r="H146">
        <v>246</v>
      </c>
    </row>
    <row r="147" spans="1:8" x14ac:dyDescent="0.25">
      <c r="A147">
        <v>248</v>
      </c>
      <c r="B147">
        <f>VLOOKUP($B$2,'Standard Deposition Curves'!$B$3:$DW$5,(A147/2+1),FALSE)</f>
        <v>8.217695743795709E-5</v>
      </c>
      <c r="C147">
        <f t="shared" si="7"/>
        <v>8.1324613969001273E-5</v>
      </c>
      <c r="D147">
        <f t="shared" si="8"/>
        <v>8.1324613969001273E-5</v>
      </c>
      <c r="E147">
        <f t="shared" si="9"/>
        <v>8.1324613969001273E-5</v>
      </c>
      <c r="F147">
        <f t="shared" si="10"/>
        <v>8.1665551356583597E-5</v>
      </c>
      <c r="G147">
        <f t="shared" si="11"/>
        <v>8.1665551356583597E-5</v>
      </c>
      <c r="H147">
        <v>248</v>
      </c>
    </row>
    <row r="148" spans="1:8" x14ac:dyDescent="0.25">
      <c r="A148">
        <v>250</v>
      </c>
      <c r="B148">
        <f>VLOOKUP($B$2,'Standard Deposition Curves'!$B$3:$DW$5,(A148/2+1),FALSE)</f>
        <v>8.1154145275210104E-5</v>
      </c>
      <c r="C148">
        <f>B148</f>
        <v>8.1154145275210104E-5</v>
      </c>
      <c r="D148">
        <f>B148</f>
        <v>8.1154145275210104E-5</v>
      </c>
      <c r="E148">
        <f>B148</f>
        <v>8.1154145275210104E-5</v>
      </c>
      <c r="F148">
        <f t="shared" si="10"/>
        <v>8.1154145275210104E-5</v>
      </c>
      <c r="G148">
        <f t="shared" si="11"/>
        <v>8.1154145275210104E-5</v>
      </c>
      <c r="H148">
        <v>250</v>
      </c>
    </row>
  </sheetData>
  <sheetProtection algorithmName="SHA-512" hashValue="ptu+2aHDllD2o1526iBI74EZQGgsTI7mqcnMMYo54zPS1Ps6R2jx9dDQ/Y1t6dke0PMkeF53E+LvzW+ooXL00Q==" saltValue="pAPaDswZkPdUJAebF1xpYw==" spinCount="100000" sheet="1" objects="1" scenarios="1"/>
  <conditionalFormatting sqref="C24:C148">
    <cfRule type="cellIs" dxfId="44" priority="13" operator="lessThan">
      <formula>$F$9</formula>
    </cfRule>
    <cfRule type="cellIs" dxfId="43" priority="14" operator="equal">
      <formula>$F$9</formula>
    </cfRule>
    <cfRule type="cellIs" dxfId="42" priority="15" operator="greaterThan">
      <formula>$F$9</formula>
    </cfRule>
  </conditionalFormatting>
  <conditionalFormatting sqref="G24:G148">
    <cfRule type="cellIs" dxfId="41" priority="10" operator="lessThan">
      <formula>$F$13</formula>
    </cfRule>
    <cfRule type="cellIs" dxfId="40" priority="11" operator="equal">
      <formula>$F$13</formula>
    </cfRule>
    <cfRule type="cellIs" dxfId="39" priority="12" operator="greaterThan">
      <formula>$F$13</formula>
    </cfRule>
  </conditionalFormatting>
  <conditionalFormatting sqref="D24:D148">
    <cfRule type="cellIs" dxfId="38" priority="7" operator="lessThan">
      <formula>$F$10</formula>
    </cfRule>
    <cfRule type="cellIs" dxfId="37" priority="8" operator="equal">
      <formula>$F$10</formula>
    </cfRule>
    <cfRule type="cellIs" dxfId="36" priority="9" operator="greaterThan">
      <formula>$F$10</formula>
    </cfRule>
  </conditionalFormatting>
  <conditionalFormatting sqref="E24:E148">
    <cfRule type="cellIs" dxfId="35" priority="4" operator="lessThan">
      <formula>$F$11</formula>
    </cfRule>
    <cfRule type="cellIs" dxfId="34" priority="5" operator="equal">
      <formula>$F$11</formula>
    </cfRule>
    <cfRule type="cellIs" dxfId="33" priority="6" operator="greaterThan">
      <formula>$F$11</formula>
    </cfRule>
  </conditionalFormatting>
  <conditionalFormatting sqref="F24:F148">
    <cfRule type="cellIs" dxfId="32" priority="1" operator="lessThan">
      <formula>$F$12</formula>
    </cfRule>
    <cfRule type="cellIs" dxfId="31" priority="2" operator="equal">
      <formula>$F$12</formula>
    </cfRule>
    <cfRule type="cellIs" dxfId="30" priority="3" operator="greaterThan">
      <formula>$F$12</formula>
    </cfRule>
  </conditionalFormatting>
  <dataValidations count="1">
    <dataValidation type="list" allowBlank="1" showInputMessage="1" showErrorMessage="1" promptTitle="Select standard scenario" prompt="Select the relevant standard scenario" sqref="B2" xr:uid="{00000000-0002-0000-0B00-000000000000}">
      <formula1>VerticalStandardScenarios</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dimension ref="A1:H421"/>
  <sheetViews>
    <sheetView workbookViewId="0"/>
  </sheetViews>
  <sheetFormatPr defaultRowHeight="15" x14ac:dyDescent="0.25"/>
  <cols>
    <col min="1" max="1" width="22.42578125" style="8" bestFit="1" customWidth="1"/>
    <col min="2" max="2" width="14.42578125" style="8" bestFit="1" customWidth="1"/>
    <col min="3" max="7" width="11" style="8" customWidth="1"/>
    <col min="8" max="8" width="22.42578125" style="8" bestFit="1" customWidth="1"/>
    <col min="9" max="16384" width="9.140625" style="8"/>
  </cols>
  <sheetData>
    <row r="1" spans="1:8" x14ac:dyDescent="0.25">
      <c r="A1" t="s">
        <v>19</v>
      </c>
      <c r="B1">
        <f>'Assessment details'!B4</f>
        <v>500</v>
      </c>
      <c r="C1" t="str">
        <f>'Assessment details'!C4</f>
        <v>g/L</v>
      </c>
      <c r="D1"/>
      <c r="E1" t="s">
        <v>31</v>
      </c>
      <c r="F1" t="str">
        <f>IF('Assessment details'!B28="NO","Not assessed",(IF('Assessment details'!B29="NO","Not assessed",(IF(SUM(B7:B11)=0,"No data",(IF(SUM(E14:E18)=0,"Acceptable","Not acceptable")))))))</f>
        <v>Acceptable</v>
      </c>
      <c r="G1"/>
      <c r="H1"/>
    </row>
    <row r="2" spans="1:8" x14ac:dyDescent="0.25">
      <c r="A2" t="s">
        <v>1</v>
      </c>
      <c r="B2" t="str">
        <f>'Assessment details'!B31</f>
        <v>COARSE</v>
      </c>
      <c r="C2"/>
      <c r="D2"/>
      <c r="E2"/>
      <c r="F2"/>
      <c r="G2"/>
      <c r="H2"/>
    </row>
    <row r="3" spans="1:8" x14ac:dyDescent="0.25">
      <c r="A3" t="s">
        <v>23</v>
      </c>
      <c r="B3">
        <f>'Assessment details'!B30</f>
        <v>4000</v>
      </c>
      <c r="C3" t="str">
        <f>'Assessment details'!C30</f>
        <v>mL/ha</v>
      </c>
      <c r="D3"/>
      <c r="E3"/>
      <c r="F3"/>
      <c r="G3"/>
      <c r="H3"/>
    </row>
    <row r="4" spans="1:8" x14ac:dyDescent="0.25">
      <c r="A4" t="s">
        <v>22</v>
      </c>
      <c r="B4">
        <f>B3*(B1/1000)</f>
        <v>2000</v>
      </c>
      <c r="C4" t="s">
        <v>13</v>
      </c>
      <c r="D4"/>
      <c r="E4" t="s">
        <v>72</v>
      </c>
      <c r="F4"/>
      <c r="G4"/>
      <c r="H4" t="s">
        <v>74</v>
      </c>
    </row>
    <row r="5" spans="1:8" x14ac:dyDescent="0.25">
      <c r="A5"/>
      <c r="B5"/>
      <c r="C5"/>
      <c r="D5"/>
      <c r="E5"/>
      <c r="F5"/>
      <c r="G5"/>
      <c r="H5"/>
    </row>
    <row r="6" spans="1:8" x14ac:dyDescent="0.25">
      <c r="A6"/>
      <c r="B6" t="s">
        <v>27</v>
      </c>
      <c r="C6"/>
      <c r="D6"/>
      <c r="E6"/>
      <c r="F6"/>
      <c r="G6"/>
      <c r="H6"/>
    </row>
    <row r="7" spans="1:8" x14ac:dyDescent="0.25">
      <c r="A7" t="s">
        <v>2</v>
      </c>
      <c r="B7">
        <f>'Assessment details'!B8</f>
        <v>10</v>
      </c>
      <c r="C7" s="28" t="s">
        <v>12</v>
      </c>
      <c r="D7">
        <f>B7/1000000*45000/0.03</f>
        <v>15.000000000000002</v>
      </c>
      <c r="E7" t="s">
        <v>13</v>
      </c>
      <c r="F7">
        <f>D7/$B$4</f>
        <v>7.5000000000000006E-3</v>
      </c>
      <c r="G7" t="s">
        <v>18</v>
      </c>
      <c r="H7"/>
    </row>
    <row r="8" spans="1:8" x14ac:dyDescent="0.25">
      <c r="A8" t="s">
        <v>3</v>
      </c>
      <c r="B8">
        <f>'Assessment details'!B9</f>
        <v>7.5</v>
      </c>
      <c r="C8" t="s">
        <v>13</v>
      </c>
      <c r="D8">
        <f>B8</f>
        <v>7.5</v>
      </c>
      <c r="E8" t="s">
        <v>13</v>
      </c>
      <c r="F8">
        <f t="shared" ref="F8:F11" si="0">D8/$B$4</f>
        <v>3.7499999999999999E-3</v>
      </c>
      <c r="G8" t="s">
        <v>18</v>
      </c>
      <c r="H8"/>
    </row>
    <row r="9" spans="1:8" x14ac:dyDescent="0.25">
      <c r="A9" t="s">
        <v>6</v>
      </c>
      <c r="B9">
        <f>'Assessment details'!B10</f>
        <v>9999999</v>
      </c>
      <c r="C9" t="s">
        <v>13</v>
      </c>
      <c r="D9">
        <f t="shared" ref="D9:D10" si="1">B9</f>
        <v>9999999</v>
      </c>
      <c r="E9" t="s">
        <v>13</v>
      </c>
      <c r="F9">
        <f t="shared" si="0"/>
        <v>4999.9994999999999</v>
      </c>
      <c r="G9" t="s">
        <v>18</v>
      </c>
      <c r="H9"/>
    </row>
    <row r="10" spans="1:8" x14ac:dyDescent="0.25">
      <c r="A10" t="s">
        <v>4</v>
      </c>
      <c r="B10">
        <f>'Assessment details'!B11</f>
        <v>31</v>
      </c>
      <c r="C10" t="s">
        <v>13</v>
      </c>
      <c r="D10">
        <f t="shared" si="1"/>
        <v>31</v>
      </c>
      <c r="E10" t="s">
        <v>13</v>
      </c>
      <c r="F10">
        <f t="shared" si="0"/>
        <v>1.55E-2</v>
      </c>
      <c r="G10" t="s">
        <v>18</v>
      </c>
      <c r="H10"/>
    </row>
    <row r="11" spans="1:8" x14ac:dyDescent="0.25">
      <c r="A11" t="s">
        <v>5</v>
      </c>
      <c r="B11">
        <f>'Assessment details'!B12</f>
        <v>500</v>
      </c>
      <c r="C11" t="s">
        <v>14</v>
      </c>
      <c r="D11">
        <f>B11*3000/1000</f>
        <v>1500</v>
      </c>
      <c r="E11" t="s">
        <v>13</v>
      </c>
      <c r="F11">
        <f t="shared" si="0"/>
        <v>0.75</v>
      </c>
      <c r="G11" t="s">
        <v>18</v>
      </c>
      <c r="H11"/>
    </row>
    <row r="12" spans="1:8" x14ac:dyDescent="0.25">
      <c r="A12"/>
      <c r="B12"/>
      <c r="C12"/>
      <c r="D12"/>
      <c r="E12"/>
      <c r="F12"/>
      <c r="G12"/>
      <c r="H12"/>
    </row>
    <row r="13" spans="1:8" x14ac:dyDescent="0.25">
      <c r="A13" t="s">
        <v>25</v>
      </c>
      <c r="B13" t="s">
        <v>26</v>
      </c>
      <c r="C13"/>
      <c r="D13"/>
      <c r="E13" t="s">
        <v>70</v>
      </c>
      <c r="F13"/>
      <c r="G13"/>
      <c r="H13"/>
    </row>
    <row r="14" spans="1:8" x14ac:dyDescent="0.25">
      <c r="A14" t="s">
        <v>7</v>
      </c>
      <c r="B14">
        <f>IF('Assessment details'!B8="","Not yet assessed",(IF((ISNUMBER(((INDEX(C22:H421,MATCH(F7,C22:C421,-1),6))+2))),(IF(((INDEX(C22:H421,MATCH(F7,C22:C421,-1),6))+2)&lt;=800,((INDEX(C22:H421,MATCH(F7,C22:C421,-1),6))+2),"Over 800 metres")),0)))</f>
        <v>214</v>
      </c>
      <c r="C14"/>
      <c r="D14"/>
      <c r="E14">
        <f>IF(B14=$H$4,1,0)</f>
        <v>0</v>
      </c>
      <c r="F14"/>
      <c r="G14"/>
      <c r="H14"/>
    </row>
    <row r="15" spans="1:8" x14ac:dyDescent="0.25">
      <c r="A15" t="s">
        <v>8</v>
      </c>
      <c r="B15">
        <f>IF('Assessment details'!B9="","Not yet assessed",(IF((ISNUMBER(((INDEX(D22:H421,MATCH(F8,D22:D421,-1),5))+2))),(IF(((INDEX(D22:H421,MATCH(F8,D22:D421,-1),5))+2)&lt;=800,((INDEX(D22:H421,MATCH(F8,D22:D421,-1),5))+2),"Over 800 metres")),0)))</f>
        <v>388</v>
      </c>
      <c r="C15"/>
      <c r="D15"/>
      <c r="E15">
        <f>IF(B15=$H$4,1,0)</f>
        <v>0</v>
      </c>
      <c r="F15"/>
      <c r="G15"/>
      <c r="H15"/>
    </row>
    <row r="16" spans="1:8" x14ac:dyDescent="0.25">
      <c r="A16" t="s">
        <v>24</v>
      </c>
      <c r="B16">
        <f>IF('Assessment details'!B10="","Not yet assessed",(IF((ISNUMBER(((INDEX(E22:H421,MATCH(F9,E22:E421,-1),4))+2))),(IF(((INDEX(E22:H421,MATCH(F9,E22:E421,-1),4))+2)&lt;=800,((INDEX(E22:H421,MATCH(F9,E22:E421,-1),4))+2),"Over 800 metres")),0)))</f>
        <v>0</v>
      </c>
      <c r="C16"/>
      <c r="D16"/>
      <c r="E16">
        <f>IF(B16=$H$4,1,0)</f>
        <v>0</v>
      </c>
      <c r="F16"/>
      <c r="G16"/>
      <c r="H16"/>
    </row>
    <row r="17" spans="1:8" x14ac:dyDescent="0.25">
      <c r="A17" t="s">
        <v>9</v>
      </c>
      <c r="B17">
        <f>IF('Assessment details'!B11="","Not yet assessed",(IF((ISNUMBER(((INDEX(F22:H421,MATCH(F10,F22:F421,-1),3))+2))),(IF(((INDEX(F22:H421,MATCH(F10,F22:F421,-1),3))+2)&lt;=800,((INDEX(F22:H421,MATCH(F10,F22:F421,-1),3))+2),"Over 800 metres")),0)))</f>
        <v>122</v>
      </c>
      <c r="C17"/>
      <c r="D17"/>
      <c r="E17">
        <f>IF(B17=$H$4,1,0)</f>
        <v>0</v>
      </c>
      <c r="F17"/>
      <c r="G17"/>
      <c r="H17"/>
    </row>
    <row r="18" spans="1:8" x14ac:dyDescent="0.25">
      <c r="A18" t="s">
        <v>10</v>
      </c>
      <c r="B18">
        <f>IF('Assessment details'!B12="","Not yet assessed",(IF((ISNUMBER(((INDEX(G22:H421,MATCH(F11,G22:G421,-1),2))+2))),(IF(((INDEX(G22:H421,MATCH(F11,G22:G421,-1),2))+2)&lt;=800,((INDEX(G22:H421,MATCH(F11,G22:G421,-1),2))+2),"Over 800 metres")),0)))</f>
        <v>0</v>
      </c>
      <c r="C18"/>
      <c r="D18"/>
      <c r="E18">
        <f>IF(B18=$H$4,1,0)</f>
        <v>0</v>
      </c>
      <c r="F18"/>
      <c r="G18"/>
      <c r="H18"/>
    </row>
    <row r="19" spans="1:8" x14ac:dyDescent="0.25">
      <c r="A19"/>
      <c r="B19"/>
      <c r="C19"/>
      <c r="D19"/>
      <c r="E19"/>
      <c r="F19"/>
      <c r="G19"/>
      <c r="H19"/>
    </row>
    <row r="20" spans="1:8" x14ac:dyDescent="0.25">
      <c r="A20"/>
      <c r="B20"/>
      <c r="C20"/>
      <c r="D20"/>
      <c r="E20"/>
      <c r="F20"/>
      <c r="G20"/>
      <c r="H20"/>
    </row>
    <row r="21" spans="1:8" x14ac:dyDescent="0.25">
      <c r="A21" t="s">
        <v>0</v>
      </c>
      <c r="B21" t="s">
        <v>11</v>
      </c>
      <c r="C21" t="s">
        <v>7</v>
      </c>
      <c r="D21" t="s">
        <v>8</v>
      </c>
      <c r="E21" t="s">
        <v>24</v>
      </c>
      <c r="F21" t="s">
        <v>9</v>
      </c>
      <c r="G21" t="s">
        <v>10</v>
      </c>
      <c r="H21" t="s">
        <v>0</v>
      </c>
    </row>
    <row r="22" spans="1:8" x14ac:dyDescent="0.25">
      <c r="A22">
        <v>2</v>
      </c>
      <c r="B22">
        <f>VLOOKUP($B$2,'Standard Deposition Curves'!$B$12:$OL$17,(A22/2+1),FALSE)</f>
        <v>0.57222139999999999</v>
      </c>
      <c r="C22">
        <f>AVERAGE(AVERAGE(B22:B23),B23,AVERAGE(B23:B24))</f>
        <v>0.4477703833333333</v>
      </c>
      <c r="D22">
        <f>AVERAGE(AVERAGE(B22:B23),B23,AVERAGE(B23:B24))</f>
        <v>0.4477703833333333</v>
      </c>
      <c r="E22">
        <f>AVERAGE(AVERAGE(B22:B23),B23,AVERAGE(B23:B24))</f>
        <v>0.4477703833333333</v>
      </c>
      <c r="F22">
        <f>AVERAGE(B22:B32)</f>
        <v>0.25463244545454544</v>
      </c>
      <c r="G22">
        <f>AVERAGE(B22:B72)</f>
        <v>9.4330548627450939E-2</v>
      </c>
      <c r="H22">
        <v>2</v>
      </c>
    </row>
    <row r="23" spans="1:8" x14ac:dyDescent="0.25">
      <c r="A23">
        <v>4</v>
      </c>
      <c r="B23">
        <f>VLOOKUP($B$2,'Standard Deposition Curves'!$B$12:$OL$17,(A23/2+1),FALSE)</f>
        <v>0.44133240000000001</v>
      </c>
      <c r="C23">
        <f t="shared" ref="C23:C77" si="2">AVERAGE(AVERAGE(B23:B24),B24,AVERAGE(B24:B25))</f>
        <v>0.35367948333333327</v>
      </c>
      <c r="D23">
        <f t="shared" ref="D23:D77" si="3">AVERAGE(AVERAGE(B23:B24),B24,AVERAGE(B24:B25))</f>
        <v>0.35367948333333327</v>
      </c>
      <c r="E23">
        <f t="shared" ref="E23:E86" si="4">AVERAGE(AVERAGE(B23:B24),B24,AVERAGE(B24:B25))</f>
        <v>0.35367948333333327</v>
      </c>
      <c r="F23">
        <f t="shared" ref="F23:F77" si="5">AVERAGE(B23:B33)</f>
        <v>0.2124531363636363</v>
      </c>
      <c r="G23">
        <f t="shared" ref="G23:G77" si="6">AVERAGE(B23:B73)</f>
        <v>8.3543941568627406E-2</v>
      </c>
      <c r="H23">
        <v>4</v>
      </c>
    </row>
    <row r="24" spans="1:8" x14ac:dyDescent="0.25">
      <c r="A24">
        <v>6</v>
      </c>
      <c r="B24">
        <f>VLOOKUP($B$2,'Standard Deposition Curves'!$B$12:$OL$17,(A24/2+1),FALSE)</f>
        <v>0.34907129999999997</v>
      </c>
      <c r="C24">
        <f t="shared" si="2"/>
        <v>0.28740110000000002</v>
      </c>
      <c r="D24">
        <f t="shared" si="3"/>
        <v>0.28740110000000002</v>
      </c>
      <c r="E24">
        <f t="shared" si="4"/>
        <v>0.28740110000000002</v>
      </c>
      <c r="F24">
        <f t="shared" si="5"/>
        <v>0.18151498181818185</v>
      </c>
      <c r="G24">
        <f t="shared" si="6"/>
        <v>7.5311471372549024E-2</v>
      </c>
      <c r="H24">
        <v>6</v>
      </c>
    </row>
    <row r="25" spans="1:8" x14ac:dyDescent="0.25">
      <c r="A25">
        <v>8</v>
      </c>
      <c r="B25">
        <f>VLOOKUP($B$2,'Standard Deposition Curves'!$B$12:$OL$17,(A25/2+1),FALSE)</f>
        <v>0.28445930000000003</v>
      </c>
      <c r="C25">
        <f t="shared" si="2"/>
        <v>0.23944475000000001</v>
      </c>
      <c r="D25">
        <f t="shared" si="3"/>
        <v>0.23944475000000001</v>
      </c>
      <c r="E25">
        <f t="shared" si="4"/>
        <v>0.23944475000000001</v>
      </c>
      <c r="F25">
        <f t="shared" si="5"/>
        <v>0.15838634181818184</v>
      </c>
      <c r="G25">
        <f t="shared" si="6"/>
        <v>6.8876307843137252E-2</v>
      </c>
      <c r="H25">
        <v>8</v>
      </c>
    </row>
    <row r="26" spans="1:8" x14ac:dyDescent="0.25">
      <c r="A26">
        <v>10</v>
      </c>
      <c r="B26">
        <f>VLOOKUP($B$2,'Standard Deposition Curves'!$B$12:$OL$17,(A26/2+1),FALSE)</f>
        <v>0.23749809999999999</v>
      </c>
      <c r="C26">
        <f t="shared" si="2"/>
        <v>0.20365696666666666</v>
      </c>
      <c r="D26">
        <f t="shared" si="3"/>
        <v>0.20365696666666666</v>
      </c>
      <c r="E26">
        <f t="shared" si="4"/>
        <v>0.20365696666666666</v>
      </c>
      <c r="F26">
        <f t="shared" si="5"/>
        <v>0.14062140272727275</v>
      </c>
      <c r="G26">
        <f t="shared" si="6"/>
        <v>6.3696856470588231E-2</v>
      </c>
      <c r="H26">
        <v>10</v>
      </c>
    </row>
    <row r="27" spans="1:8" x14ac:dyDescent="0.25">
      <c r="A27">
        <v>12</v>
      </c>
      <c r="B27">
        <f>VLOOKUP($B$2,'Standard Deposition Curves'!$B$12:$OL$17,(A27/2+1),FALSE)</f>
        <v>0.2022168</v>
      </c>
      <c r="C27">
        <f t="shared" si="2"/>
        <v>0.17664993333333334</v>
      </c>
      <c r="D27">
        <f t="shared" si="3"/>
        <v>0.17664993333333334</v>
      </c>
      <c r="E27">
        <f t="shared" si="4"/>
        <v>0.17664993333333334</v>
      </c>
      <c r="F27">
        <f t="shared" si="5"/>
        <v>0.12667538</v>
      </c>
      <c r="G27">
        <f t="shared" si="6"/>
        <v>5.9427531372549025E-2</v>
      </c>
      <c r="H27">
        <v>12</v>
      </c>
    </row>
    <row r="28" spans="1:8" x14ac:dyDescent="0.25">
      <c r="A28">
        <v>14</v>
      </c>
      <c r="B28">
        <f>VLOOKUP($B$2,'Standard Deposition Curves'!$B$12:$OL$17,(A28/2+1),FALSE)</f>
        <v>0.1755765</v>
      </c>
      <c r="C28">
        <f t="shared" si="2"/>
        <v>0.15610406666666665</v>
      </c>
      <c r="D28">
        <f t="shared" si="3"/>
        <v>0.15610406666666665</v>
      </c>
      <c r="E28">
        <f t="shared" si="4"/>
        <v>0.15610406666666665</v>
      </c>
      <c r="F28">
        <f t="shared" si="5"/>
        <v>0.11553628181818182</v>
      </c>
      <c r="G28">
        <f t="shared" si="6"/>
        <v>5.5839772156862755E-2</v>
      </c>
      <c r="H28">
        <v>14</v>
      </c>
    </row>
    <row r="29" spans="1:8" x14ac:dyDescent="0.25">
      <c r="A29">
        <v>16</v>
      </c>
      <c r="B29">
        <f>VLOOKUP($B$2,'Standard Deposition Curves'!$B$12:$OL$17,(A29/2+1),FALSE)</f>
        <v>0.15537680000000001</v>
      </c>
      <c r="C29">
        <f t="shared" si="2"/>
        <v>0.14008075</v>
      </c>
      <c r="D29">
        <f t="shared" si="3"/>
        <v>0.14008075</v>
      </c>
      <c r="E29">
        <f t="shared" si="4"/>
        <v>0.14008075</v>
      </c>
      <c r="F29">
        <f t="shared" si="5"/>
        <v>0.10646562909090909</v>
      </c>
      <c r="G29">
        <f t="shared" si="6"/>
        <v>5.2764571960784323E-2</v>
      </c>
      <c r="H29">
        <v>16</v>
      </c>
    </row>
    <row r="30" spans="1:8" x14ac:dyDescent="0.25">
      <c r="A30">
        <v>18</v>
      </c>
      <c r="B30">
        <f>VLOOKUP($B$2,'Standard Deposition Curves'!$B$12:$OL$17,(A30/2+1),FALSE)</f>
        <v>0.13954069999999999</v>
      </c>
      <c r="C30">
        <f t="shared" si="2"/>
        <v>0.12733983333333335</v>
      </c>
      <c r="D30">
        <f t="shared" si="3"/>
        <v>0.12733983333333335</v>
      </c>
      <c r="E30">
        <f t="shared" si="4"/>
        <v>0.12733983333333335</v>
      </c>
      <c r="F30">
        <f t="shared" si="5"/>
        <v>9.8925126363636373E-2</v>
      </c>
      <c r="G30">
        <f t="shared" si="6"/>
        <v>5.0076028431372557E-2</v>
      </c>
      <c r="H30">
        <v>18</v>
      </c>
    </row>
    <row r="31" spans="1:8" x14ac:dyDescent="0.25">
      <c r="A31">
        <v>20</v>
      </c>
      <c r="B31">
        <f>VLOOKUP($B$2,'Standard Deposition Curves'!$B$12:$OL$17,(A31/2+1),FALSE)</f>
        <v>0.1269449</v>
      </c>
      <c r="C31">
        <f t="shared" si="2"/>
        <v>0.11701145</v>
      </c>
      <c r="D31">
        <f t="shared" si="3"/>
        <v>0.11701145</v>
      </c>
      <c r="E31">
        <f t="shared" si="4"/>
        <v>0.11701145</v>
      </c>
      <c r="F31">
        <f t="shared" si="5"/>
        <v>9.2553462727272731E-2</v>
      </c>
      <c r="G31">
        <f t="shared" si="6"/>
        <v>4.7688959999999996E-2</v>
      </c>
      <c r="H31">
        <v>20</v>
      </c>
    </row>
    <row r="32" spans="1:8" x14ac:dyDescent="0.25">
      <c r="A32">
        <v>22</v>
      </c>
      <c r="B32">
        <f>VLOOKUP($B$2,'Standard Deposition Curves'!$B$12:$OL$17,(A32/2+1),FALSE)</f>
        <v>0.11671869999999999</v>
      </c>
      <c r="C32">
        <f t="shared" si="2"/>
        <v>0.10845456666666665</v>
      </c>
      <c r="D32">
        <f t="shared" si="3"/>
        <v>0.10845456666666665</v>
      </c>
      <c r="E32">
        <f t="shared" si="4"/>
        <v>0.10845456666666665</v>
      </c>
      <c r="F32">
        <f t="shared" si="5"/>
        <v>8.7079413636363637E-2</v>
      </c>
      <c r="G32">
        <f t="shared" si="6"/>
        <v>4.5540200392156865E-2</v>
      </c>
      <c r="H32">
        <v>22</v>
      </c>
    </row>
    <row r="33" spans="1:8" x14ac:dyDescent="0.25">
      <c r="A33">
        <v>24</v>
      </c>
      <c r="B33">
        <f>VLOOKUP($B$2,'Standard Deposition Curves'!$B$12:$OL$17,(A33/2+1),FALSE)</f>
        <v>0.108249</v>
      </c>
      <c r="C33">
        <f t="shared" si="2"/>
        <v>0.10115934333333333</v>
      </c>
      <c r="D33">
        <f t="shared" si="3"/>
        <v>0.10115934333333333</v>
      </c>
      <c r="E33">
        <f t="shared" si="4"/>
        <v>0.10115934333333333</v>
      </c>
      <c r="F33">
        <f t="shared" si="5"/>
        <v>8.2305364545454548E-2</v>
      </c>
      <c r="G33">
        <f t="shared" si="6"/>
        <v>4.3583651176470582E-2</v>
      </c>
      <c r="H33">
        <v>24</v>
      </c>
    </row>
    <row r="34" spans="1:8" x14ac:dyDescent="0.25">
      <c r="A34">
        <v>26</v>
      </c>
      <c r="B34">
        <f>VLOOKUP($B$2,'Standard Deposition Curves'!$B$12:$OL$17,(A34/2+1),FALSE)</f>
        <v>0.1010127</v>
      </c>
      <c r="C34">
        <f t="shared" si="2"/>
        <v>9.4780451666666668E-2</v>
      </c>
      <c r="D34">
        <f t="shared" si="3"/>
        <v>9.4780451666666668E-2</v>
      </c>
      <c r="E34">
        <f t="shared" si="4"/>
        <v>9.4780451666666668E-2</v>
      </c>
      <c r="F34">
        <f t="shared" si="5"/>
        <v>7.8075779090909084E-2</v>
      </c>
      <c r="G34">
        <f t="shared" si="6"/>
        <v>4.1785219215686259E-2</v>
      </c>
      <c r="H34">
        <v>26</v>
      </c>
    </row>
    <row r="35" spans="1:8" x14ac:dyDescent="0.25">
      <c r="A35">
        <v>28</v>
      </c>
      <c r="B35">
        <f>VLOOKUP($B$2,'Standard Deposition Curves'!$B$12:$OL$17,(A35/2+1),FALSE)</f>
        <v>9.4656260000000006E-2</v>
      </c>
      <c r="C35">
        <f t="shared" si="2"/>
        <v>8.9154665000000008E-2</v>
      </c>
      <c r="D35">
        <f t="shared" si="3"/>
        <v>8.9154665000000008E-2</v>
      </c>
      <c r="E35">
        <f t="shared" si="4"/>
        <v>8.9154665000000008E-2</v>
      </c>
      <c r="F35">
        <f t="shared" si="5"/>
        <v>7.4280150000000003E-2</v>
      </c>
      <c r="G35">
        <f t="shared" si="6"/>
        <v>4.0121056470588223E-2</v>
      </c>
      <c r="H35">
        <v>28</v>
      </c>
    </row>
    <row r="36" spans="1:8" x14ac:dyDescent="0.25">
      <c r="A36">
        <v>30</v>
      </c>
      <c r="B36">
        <f>VLOOKUP($B$2,'Standard Deposition Curves'!$B$12:$OL$17,(A36/2+1),FALSE)</f>
        <v>8.9044970000000001E-2</v>
      </c>
      <c r="C36">
        <f t="shared" si="2"/>
        <v>8.4183181666666676E-2</v>
      </c>
      <c r="D36">
        <f t="shared" si="3"/>
        <v>8.4183181666666676E-2</v>
      </c>
      <c r="E36">
        <f t="shared" si="4"/>
        <v>8.4183181666666676E-2</v>
      </c>
      <c r="F36">
        <f t="shared" si="5"/>
        <v>7.0843042727272723E-2</v>
      </c>
      <c r="G36">
        <f t="shared" si="6"/>
        <v>3.8574220196078424E-2</v>
      </c>
      <c r="H36">
        <v>30</v>
      </c>
    </row>
    <row r="37" spans="1:8" x14ac:dyDescent="0.25">
      <c r="A37">
        <v>32</v>
      </c>
      <c r="B37">
        <f>VLOOKUP($B$2,'Standard Deposition Curves'!$B$12:$OL$17,(A37/2+1),FALSE)</f>
        <v>8.4091849999999996E-2</v>
      </c>
      <c r="C37">
        <f t="shared" si="2"/>
        <v>7.977300833333334E-2</v>
      </c>
      <c r="D37">
        <f t="shared" si="3"/>
        <v>7.977300833333334E-2</v>
      </c>
      <c r="E37">
        <f t="shared" si="4"/>
        <v>7.977300833333334E-2</v>
      </c>
      <c r="F37">
        <f t="shared" si="5"/>
        <v>6.7706506363636357E-2</v>
      </c>
      <c r="G37">
        <f t="shared" si="6"/>
        <v>3.7130395098039212E-2</v>
      </c>
      <c r="H37">
        <v>32</v>
      </c>
    </row>
    <row r="38" spans="1:8" x14ac:dyDescent="0.25">
      <c r="A38">
        <v>34</v>
      </c>
      <c r="B38">
        <f>VLOOKUP($B$2,'Standard Deposition Curves'!$B$12:$OL$17,(A38/2+1),FALSE)</f>
        <v>7.9686720000000003E-2</v>
      </c>
      <c r="C38">
        <f t="shared" si="2"/>
        <v>7.5885878333333337E-2</v>
      </c>
      <c r="D38">
        <f t="shared" si="3"/>
        <v>7.5885878333333337E-2</v>
      </c>
      <c r="E38">
        <f t="shared" si="4"/>
        <v>7.5885878333333337E-2</v>
      </c>
      <c r="F38">
        <f t="shared" si="5"/>
        <v>6.4819605454545445E-2</v>
      </c>
      <c r="G38">
        <f t="shared" si="6"/>
        <v>3.5776935098039211E-2</v>
      </c>
      <c r="H38">
        <v>34</v>
      </c>
    </row>
    <row r="39" spans="1:8" x14ac:dyDescent="0.25">
      <c r="A39">
        <v>36</v>
      </c>
      <c r="B39">
        <f>VLOOKUP($B$2,'Standard Deposition Curves'!$B$12:$OL$17,(A39/2+1),FALSE)</f>
        <v>7.5799320000000003E-2</v>
      </c>
      <c r="C39">
        <f t="shared" si="2"/>
        <v>7.2496133333333337E-2</v>
      </c>
      <c r="D39">
        <f t="shared" si="3"/>
        <v>7.2496133333333337E-2</v>
      </c>
      <c r="E39">
        <f t="shared" si="4"/>
        <v>7.2496133333333337E-2</v>
      </c>
      <c r="F39">
        <f t="shared" si="5"/>
        <v>6.2142847272727279E-2</v>
      </c>
      <c r="G39">
        <f t="shared" si="6"/>
        <v>3.4503339607843138E-2</v>
      </c>
      <c r="H39">
        <v>36</v>
      </c>
    </row>
    <row r="40" spans="1:8" x14ac:dyDescent="0.25">
      <c r="A40">
        <v>38</v>
      </c>
      <c r="B40">
        <f>VLOOKUP($B$2,'Standard Deposition Curves'!$B$12:$OL$17,(A40/2+1),FALSE)</f>
        <v>7.2431270000000006E-2</v>
      </c>
      <c r="C40">
        <f t="shared" si="2"/>
        <v>6.9495205000000004E-2</v>
      </c>
      <c r="D40">
        <f t="shared" si="3"/>
        <v>6.9495205000000004E-2</v>
      </c>
      <c r="E40">
        <f t="shared" si="4"/>
        <v>6.9495205000000004E-2</v>
      </c>
      <c r="F40">
        <f t="shared" si="5"/>
        <v>5.9642864545454553E-2</v>
      </c>
      <c r="G40">
        <f t="shared" si="6"/>
        <v>3.3299677450980392E-2</v>
      </c>
      <c r="H40">
        <v>38</v>
      </c>
    </row>
    <row r="41" spans="1:8" x14ac:dyDescent="0.25">
      <c r="A41">
        <v>40</v>
      </c>
      <c r="B41">
        <f>VLOOKUP($B$2,'Standard Deposition Curves'!$B$12:$OL$17,(A41/2+1),FALSE)</f>
        <v>6.9452399999999997E-2</v>
      </c>
      <c r="C41">
        <f t="shared" si="2"/>
        <v>6.6763000000000003E-2</v>
      </c>
      <c r="D41">
        <f t="shared" si="3"/>
        <v>6.6763000000000003E-2</v>
      </c>
      <c r="E41">
        <f t="shared" si="4"/>
        <v>6.6763000000000003E-2</v>
      </c>
      <c r="F41">
        <f t="shared" si="5"/>
        <v>5.7286955454545457E-2</v>
      </c>
      <c r="G41">
        <f t="shared" si="6"/>
        <v>3.2155990392156858E-2</v>
      </c>
      <c r="H41">
        <v>40</v>
      </c>
    </row>
    <row r="42" spans="1:8" x14ac:dyDescent="0.25">
      <c r="A42">
        <v>42</v>
      </c>
      <c r="B42">
        <f>VLOOKUP($B$2,'Standard Deposition Curves'!$B$12:$OL$17,(A42/2+1),FALSE)</f>
        <v>6.6730360000000002E-2</v>
      </c>
      <c r="C42">
        <f t="shared" si="2"/>
        <v>6.4211759999999993E-2</v>
      </c>
      <c r="D42">
        <f t="shared" si="3"/>
        <v>6.4211759999999993E-2</v>
      </c>
      <c r="E42">
        <f t="shared" si="4"/>
        <v>6.4211759999999993E-2</v>
      </c>
      <c r="F42">
        <f t="shared" si="5"/>
        <v>5.504503818181819E-2</v>
      </c>
      <c r="G42">
        <f t="shared" si="6"/>
        <v>3.1064862352941171E-2</v>
      </c>
      <c r="H42">
        <v>42</v>
      </c>
    </row>
    <row r="43" spans="1:8" x14ac:dyDescent="0.25">
      <c r="A43">
        <v>44</v>
      </c>
      <c r="B43">
        <f>VLOOKUP($B$2,'Standard Deposition Curves'!$B$12:$OL$17,(A43/2+1),FALSE)</f>
        <v>6.4204159999999996E-2</v>
      </c>
      <c r="C43">
        <f t="shared" si="2"/>
        <v>6.1726530000000002E-2</v>
      </c>
      <c r="D43">
        <f t="shared" si="3"/>
        <v>6.1726530000000002E-2</v>
      </c>
      <c r="E43">
        <f t="shared" si="4"/>
        <v>6.1726530000000002E-2</v>
      </c>
      <c r="F43">
        <f t="shared" si="5"/>
        <v>5.2900641818181819E-2</v>
      </c>
      <c r="G43">
        <f t="shared" si="6"/>
        <v>3.0021475098039208E-2</v>
      </c>
      <c r="H43">
        <v>44</v>
      </c>
    </row>
    <row r="44" spans="1:8" x14ac:dyDescent="0.25">
      <c r="A44">
        <v>46</v>
      </c>
      <c r="B44">
        <f>VLOOKUP($B$2,'Standard Deposition Curves'!$B$12:$OL$17,(A44/2+1),FALSE)</f>
        <v>6.1723559999999997E-2</v>
      </c>
      <c r="C44">
        <f t="shared" si="2"/>
        <v>5.9269126666666672E-2</v>
      </c>
      <c r="D44">
        <f t="shared" si="3"/>
        <v>5.9269126666666672E-2</v>
      </c>
      <c r="E44">
        <f t="shared" si="4"/>
        <v>5.9269126666666672E-2</v>
      </c>
      <c r="F44">
        <f t="shared" si="5"/>
        <v>5.0839540909090923E-2</v>
      </c>
      <c r="G44">
        <f t="shared" si="6"/>
        <v>2.9022178235294113E-2</v>
      </c>
      <c r="H44">
        <v>46</v>
      </c>
    </row>
    <row r="45" spans="1:8" x14ac:dyDescent="0.25">
      <c r="A45">
        <v>48</v>
      </c>
      <c r="B45">
        <f>VLOOKUP($B$2,'Standard Deposition Curves'!$B$12:$OL$17,(A45/2+1),FALSE)</f>
        <v>5.9260779999999999E-2</v>
      </c>
      <c r="C45">
        <f t="shared" si="2"/>
        <v>5.6866028333333339E-2</v>
      </c>
      <c r="D45">
        <f t="shared" si="3"/>
        <v>5.6866028333333339E-2</v>
      </c>
      <c r="E45">
        <f t="shared" si="4"/>
        <v>5.6866028333333339E-2</v>
      </c>
      <c r="F45">
        <f t="shared" si="5"/>
        <v>4.8863288181818183E-2</v>
      </c>
      <c r="G45">
        <f t="shared" si="6"/>
        <v>2.8066268235294109E-2</v>
      </c>
      <c r="H45">
        <v>48</v>
      </c>
    </row>
    <row r="46" spans="1:8" x14ac:dyDescent="0.25">
      <c r="A46">
        <v>50</v>
      </c>
      <c r="B46">
        <f>VLOOKUP($B$2,'Standard Deposition Curves'!$B$12:$OL$17,(A46/2+1),FALSE)</f>
        <v>5.6848080000000002E-2</v>
      </c>
      <c r="C46">
        <f t="shared" si="2"/>
        <v>5.4559383333333329E-2</v>
      </c>
      <c r="D46">
        <f t="shared" si="3"/>
        <v>5.4559383333333329E-2</v>
      </c>
      <c r="E46">
        <f t="shared" si="4"/>
        <v>5.4559383333333329E-2</v>
      </c>
      <c r="F46">
        <f t="shared" si="5"/>
        <v>4.6975104545454546E-2</v>
      </c>
      <c r="G46">
        <f t="shared" si="6"/>
        <v>2.7153578431372543E-2</v>
      </c>
      <c r="H46">
        <v>50</v>
      </c>
    </row>
    <row r="47" spans="1:8" x14ac:dyDescent="0.25">
      <c r="A47">
        <v>52</v>
      </c>
      <c r="B47">
        <f>VLOOKUP($B$2,'Standard Deposition Curves'!$B$12:$OL$17,(A47/2+1),FALSE)</f>
        <v>5.4543069999999999E-2</v>
      </c>
      <c r="C47">
        <f t="shared" si="2"/>
        <v>5.2354868333333332E-2</v>
      </c>
      <c r="D47">
        <f t="shared" si="3"/>
        <v>5.2354868333333332E-2</v>
      </c>
      <c r="E47">
        <f t="shared" si="4"/>
        <v>5.2354868333333332E-2</v>
      </c>
      <c r="F47">
        <f t="shared" si="5"/>
        <v>4.5178429090909085E-2</v>
      </c>
      <c r="G47">
        <f t="shared" si="6"/>
        <v>2.6283304901960781E-2</v>
      </c>
      <c r="H47">
        <v>52</v>
      </c>
    </row>
    <row r="48" spans="1:8" x14ac:dyDescent="0.25">
      <c r="A48">
        <v>54</v>
      </c>
      <c r="B48">
        <f>VLOOKUP($B$2,'Standard Deposition Curves'!$B$12:$OL$17,(A48/2+1),FALSE)</f>
        <v>5.2335939999999997E-2</v>
      </c>
      <c r="C48">
        <f t="shared" si="2"/>
        <v>5.0267494999999995E-2</v>
      </c>
      <c r="D48">
        <f t="shared" si="3"/>
        <v>5.0267494999999995E-2</v>
      </c>
      <c r="E48">
        <f t="shared" si="4"/>
        <v>5.0267494999999995E-2</v>
      </c>
      <c r="F48">
        <f t="shared" si="5"/>
        <v>4.3470192727272726E-2</v>
      </c>
      <c r="G48">
        <f t="shared" si="6"/>
        <v>2.545349529411765E-2</v>
      </c>
      <c r="H48">
        <v>54</v>
      </c>
    </row>
    <row r="49" spans="1:8" x14ac:dyDescent="0.25">
      <c r="A49">
        <v>56</v>
      </c>
      <c r="B49">
        <f>VLOOKUP($B$2,'Standard Deposition Curves'!$B$12:$OL$17,(A49/2+1),FALSE)</f>
        <v>5.0242380000000003E-2</v>
      </c>
      <c r="C49">
        <f t="shared" si="2"/>
        <v>4.8326115000000003E-2</v>
      </c>
      <c r="D49">
        <f t="shared" si="3"/>
        <v>4.8326115000000003E-2</v>
      </c>
      <c r="E49">
        <f t="shared" si="4"/>
        <v>4.8326115000000003E-2</v>
      </c>
      <c r="F49">
        <f t="shared" si="5"/>
        <v>4.1848069090909087E-2</v>
      </c>
      <c r="G49">
        <f t="shared" si="6"/>
        <v>2.4662389215686274E-2</v>
      </c>
      <c r="H49">
        <v>56</v>
      </c>
    </row>
    <row r="50" spans="1:8" x14ac:dyDescent="0.25">
      <c r="A50">
        <v>58</v>
      </c>
      <c r="B50">
        <f>VLOOKUP($B$2,'Standard Deposition Curves'!$B$12:$OL$17,(A50/2+1),FALSE)</f>
        <v>4.8299509999999997E-2</v>
      </c>
      <c r="C50">
        <f t="shared" si="2"/>
        <v>4.6525983333333333E-2</v>
      </c>
      <c r="D50">
        <f t="shared" si="3"/>
        <v>4.6525983333333333E-2</v>
      </c>
      <c r="E50">
        <f t="shared" si="4"/>
        <v>4.6525983333333333E-2</v>
      </c>
      <c r="F50">
        <f t="shared" si="5"/>
        <v>4.0309471818181813E-2</v>
      </c>
      <c r="G50">
        <f t="shared" si="6"/>
        <v>2.3907912941176473E-2</v>
      </c>
      <c r="H50">
        <v>58</v>
      </c>
    </row>
    <row r="51" spans="1:8" x14ac:dyDescent="0.25">
      <c r="A51">
        <v>60</v>
      </c>
      <c r="B51">
        <f>VLOOKUP($B$2,'Standard Deposition Curves'!$B$12:$OL$17,(A51/2+1),FALSE)</f>
        <v>4.6516269999999998E-2</v>
      </c>
      <c r="C51">
        <f t="shared" si="2"/>
        <v>4.4803918333333331E-2</v>
      </c>
      <c r="D51">
        <f t="shared" si="3"/>
        <v>4.4803918333333331E-2</v>
      </c>
      <c r="E51">
        <f t="shared" si="4"/>
        <v>4.4803918333333331E-2</v>
      </c>
      <c r="F51">
        <f t="shared" si="5"/>
        <v>3.8847171818181821E-2</v>
      </c>
      <c r="G51">
        <f t="shared" si="6"/>
        <v>2.3187267647058828E-2</v>
      </c>
      <c r="H51">
        <v>60</v>
      </c>
    </row>
    <row r="52" spans="1:8" x14ac:dyDescent="0.25">
      <c r="A52">
        <v>62</v>
      </c>
      <c r="B52">
        <f>VLOOKUP($B$2,'Standard Deposition Curves'!$B$12:$OL$17,(A52/2+1),FALSE)</f>
        <v>4.4791310000000001E-2</v>
      </c>
      <c r="C52">
        <f t="shared" si="2"/>
        <v>4.3148560000000002E-2</v>
      </c>
      <c r="D52">
        <f t="shared" si="3"/>
        <v>4.3148560000000002E-2</v>
      </c>
      <c r="E52">
        <f t="shared" si="4"/>
        <v>4.3148560000000002E-2</v>
      </c>
      <c r="F52">
        <f t="shared" si="5"/>
        <v>3.7452097272727275E-2</v>
      </c>
      <c r="G52">
        <f t="shared" si="6"/>
        <v>2.2497465490196086E-2</v>
      </c>
      <c r="H52">
        <v>62</v>
      </c>
    </row>
    <row r="53" spans="1:8" x14ac:dyDescent="0.25">
      <c r="A53">
        <v>64</v>
      </c>
      <c r="B53">
        <f>VLOOKUP($B$2,'Standard Deposition Curves'!$B$12:$OL$17,(A53/2+1),FALSE)</f>
        <v>4.3142E-2</v>
      </c>
      <c r="C53">
        <f t="shared" si="2"/>
        <v>4.1542496666666671E-2</v>
      </c>
      <c r="D53">
        <f t="shared" si="3"/>
        <v>4.1542496666666671E-2</v>
      </c>
      <c r="E53">
        <f t="shared" si="4"/>
        <v>4.1542496666666671E-2</v>
      </c>
      <c r="F53">
        <f t="shared" si="5"/>
        <v>3.6123823636363642E-2</v>
      </c>
      <c r="G53">
        <f t="shared" si="6"/>
        <v>2.1837502352941181E-2</v>
      </c>
      <c r="H53">
        <v>64</v>
      </c>
    </row>
    <row r="54" spans="1:8" x14ac:dyDescent="0.25">
      <c r="A54">
        <v>66</v>
      </c>
      <c r="B54">
        <f>VLOOKUP($B$2,'Standard Deposition Curves'!$B$12:$OL$17,(A54/2+1),FALSE)</f>
        <v>4.1532050000000001E-2</v>
      </c>
      <c r="C54">
        <f t="shared" si="2"/>
        <v>3.9993654999999996E-2</v>
      </c>
      <c r="D54">
        <f t="shared" si="3"/>
        <v>3.9993654999999996E-2</v>
      </c>
      <c r="E54">
        <f t="shared" si="4"/>
        <v>3.9993654999999996E-2</v>
      </c>
      <c r="F54">
        <f t="shared" si="5"/>
        <v>3.4858910909090914E-2</v>
      </c>
      <c r="G54">
        <f t="shared" si="6"/>
        <v>2.1206012352941176E-2</v>
      </c>
      <c r="H54">
        <v>66</v>
      </c>
    </row>
    <row r="55" spans="1:8" x14ac:dyDescent="0.25">
      <c r="A55">
        <v>68</v>
      </c>
      <c r="B55">
        <f>VLOOKUP($B$2,'Standard Deposition Curves'!$B$12:$OL$17,(A55/2+1),FALSE)</f>
        <v>3.9984779999999998E-2</v>
      </c>
      <c r="C55">
        <f t="shared" si="2"/>
        <v>3.8505411666666663E-2</v>
      </c>
      <c r="D55">
        <f t="shared" si="3"/>
        <v>3.8505411666666663E-2</v>
      </c>
      <c r="E55">
        <f t="shared" si="4"/>
        <v>3.8505411666666663E-2</v>
      </c>
      <c r="F55">
        <f t="shared" si="5"/>
        <v>3.3657181818181822E-2</v>
      </c>
      <c r="G55">
        <f t="shared" si="6"/>
        <v>2.0602342941176476E-2</v>
      </c>
      <c r="H55">
        <v>68</v>
      </c>
    </row>
    <row r="56" spans="1:8" x14ac:dyDescent="0.25">
      <c r="A56">
        <v>70</v>
      </c>
      <c r="B56">
        <f>VLOOKUP($B$2,'Standard Deposition Curves'!$B$12:$OL$17,(A56/2+1),FALSE)</f>
        <v>3.8490759999999999E-2</v>
      </c>
      <c r="C56">
        <f t="shared" si="2"/>
        <v>3.7096971666666666E-2</v>
      </c>
      <c r="D56">
        <f t="shared" si="3"/>
        <v>3.7096971666666666E-2</v>
      </c>
      <c r="E56">
        <f t="shared" si="4"/>
        <v>3.7096971666666666E-2</v>
      </c>
      <c r="F56">
        <f t="shared" si="5"/>
        <v>3.2516619090909089E-2</v>
      </c>
      <c r="G56">
        <f t="shared" si="6"/>
        <v>2.0025379019607846E-2</v>
      </c>
      <c r="H56">
        <v>70</v>
      </c>
    </row>
    <row r="57" spans="1:8" x14ac:dyDescent="0.25">
      <c r="A57">
        <v>72</v>
      </c>
      <c r="B57">
        <f>VLOOKUP($B$2,'Standard Deposition Curves'!$B$12:$OL$17,(A57/2+1),FALSE)</f>
        <v>3.7084649999999997E-2</v>
      </c>
      <c r="C57">
        <f t="shared" si="2"/>
        <v>3.5764518333333335E-2</v>
      </c>
      <c r="D57">
        <f t="shared" si="3"/>
        <v>3.5764518333333335E-2</v>
      </c>
      <c r="E57">
        <f t="shared" si="4"/>
        <v>3.5764518333333335E-2</v>
      </c>
      <c r="F57">
        <f t="shared" si="5"/>
        <v>3.1432652727272727E-2</v>
      </c>
      <c r="G57">
        <f t="shared" si="6"/>
        <v>1.9474193529411769E-2</v>
      </c>
      <c r="H57">
        <v>72</v>
      </c>
    </row>
    <row r="58" spans="1:8" x14ac:dyDescent="0.25">
      <c r="A58">
        <v>74</v>
      </c>
      <c r="B58">
        <f>VLOOKUP($B$2,'Standard Deposition Curves'!$B$12:$OL$17,(A58/2+1),FALSE)</f>
        <v>3.5752470000000001E-2</v>
      </c>
      <c r="C58">
        <f t="shared" si="2"/>
        <v>3.4506766666666668E-2</v>
      </c>
      <c r="D58">
        <f t="shared" si="3"/>
        <v>3.4506766666666668E-2</v>
      </c>
      <c r="E58">
        <f t="shared" si="4"/>
        <v>3.4506766666666668E-2</v>
      </c>
      <c r="F58">
        <f t="shared" si="5"/>
        <v>3.0400845454545453E-2</v>
      </c>
      <c r="G58">
        <f t="shared" si="6"/>
        <v>1.8947163921568626E-2</v>
      </c>
      <c r="H58">
        <v>74</v>
      </c>
    </row>
    <row r="59" spans="1:8" x14ac:dyDescent="0.25">
      <c r="A59">
        <v>76</v>
      </c>
      <c r="B59">
        <f>VLOOKUP($B$2,'Standard Deposition Curves'!$B$12:$OL$17,(A59/2+1),FALSE)</f>
        <v>3.4492580000000002E-2</v>
      </c>
      <c r="C59">
        <f t="shared" si="2"/>
        <v>3.3329671666666665E-2</v>
      </c>
      <c r="D59">
        <f t="shared" si="3"/>
        <v>3.3329671666666665E-2</v>
      </c>
      <c r="E59">
        <f t="shared" si="4"/>
        <v>3.3329671666666665E-2</v>
      </c>
      <c r="F59">
        <f t="shared" si="5"/>
        <v>2.9417870909090905E-2</v>
      </c>
      <c r="G59">
        <f t="shared" si="6"/>
        <v>1.8442944705882352E-2</v>
      </c>
      <c r="H59">
        <v>76</v>
      </c>
    </row>
    <row r="60" spans="1:8" x14ac:dyDescent="0.25">
      <c r="A60">
        <v>78</v>
      </c>
      <c r="B60">
        <f>VLOOKUP($B$2,'Standard Deposition Curves'!$B$12:$OL$17,(A60/2+1),FALSE)</f>
        <v>3.3317810000000003E-2</v>
      </c>
      <c r="C60">
        <f t="shared" si="2"/>
        <v>3.222418333333333E-2</v>
      </c>
      <c r="D60">
        <f t="shared" si="3"/>
        <v>3.222418333333333E-2</v>
      </c>
      <c r="E60">
        <f t="shared" si="4"/>
        <v>3.222418333333333E-2</v>
      </c>
      <c r="F60">
        <f t="shared" si="5"/>
        <v>2.8480340909090907E-2</v>
      </c>
      <c r="G60">
        <f t="shared" si="6"/>
        <v>1.7960214529411763E-2</v>
      </c>
      <c r="H60">
        <v>78</v>
      </c>
    </row>
    <row r="61" spans="1:8" x14ac:dyDescent="0.25">
      <c r="A61">
        <v>80</v>
      </c>
      <c r="B61">
        <f>VLOOKUP($B$2,'Standard Deposition Curves'!$B$12:$OL$17,(A61/2+1),FALSE)</f>
        <v>3.221421E-2</v>
      </c>
      <c r="C61">
        <f t="shared" si="2"/>
        <v>3.1179384999999993E-2</v>
      </c>
      <c r="D61">
        <f t="shared" si="3"/>
        <v>3.1179384999999993E-2</v>
      </c>
      <c r="E61">
        <f t="shared" si="4"/>
        <v>3.1179384999999993E-2</v>
      </c>
      <c r="F61">
        <f t="shared" si="5"/>
        <v>2.7583700909090906E-2</v>
      </c>
      <c r="G61">
        <f t="shared" si="6"/>
        <v>1.7497404039215687E-2</v>
      </c>
      <c r="H61">
        <v>80</v>
      </c>
    </row>
    <row r="62" spans="1:8" x14ac:dyDescent="0.25">
      <c r="A62">
        <v>82</v>
      </c>
      <c r="B62">
        <f>VLOOKUP($B$2,'Standard Deposition Curves'!$B$12:$OL$17,(A62/2+1),FALSE)</f>
        <v>3.1170449999999999E-2</v>
      </c>
      <c r="C62">
        <f t="shared" si="2"/>
        <v>3.0186601666666663E-2</v>
      </c>
      <c r="D62">
        <f t="shared" si="3"/>
        <v>3.0186601666666663E-2</v>
      </c>
      <c r="E62">
        <f t="shared" si="4"/>
        <v>3.0186601666666663E-2</v>
      </c>
      <c r="F62">
        <f t="shared" si="5"/>
        <v>2.672453272727273E-2</v>
      </c>
      <c r="G62">
        <f t="shared" si="6"/>
        <v>1.7053204333333332E-2</v>
      </c>
      <c r="H62">
        <v>82</v>
      </c>
    </row>
    <row r="63" spans="1:8" x14ac:dyDescent="0.25">
      <c r="A63">
        <v>84</v>
      </c>
      <c r="B63">
        <f>VLOOKUP($B$2,'Standard Deposition Curves'!$B$12:$OL$17,(A63/2+1),FALSE)</f>
        <v>3.01803E-2</v>
      </c>
      <c r="C63">
        <f t="shared" si="2"/>
        <v>2.9234195000000001E-2</v>
      </c>
      <c r="D63">
        <f t="shared" si="3"/>
        <v>2.9234195000000001E-2</v>
      </c>
      <c r="E63">
        <f t="shared" si="4"/>
        <v>2.9234195000000001E-2</v>
      </c>
      <c r="F63">
        <f t="shared" si="5"/>
        <v>2.5900350000000003E-2</v>
      </c>
      <c r="G63">
        <f t="shared" si="6"/>
        <v>1.6626526568627446E-2</v>
      </c>
      <c r="H63">
        <v>84</v>
      </c>
    </row>
    <row r="64" spans="1:8" x14ac:dyDescent="0.25">
      <c r="A64">
        <v>86</v>
      </c>
      <c r="B64">
        <f>VLOOKUP($B$2,'Standard Deposition Curves'!$B$12:$OL$17,(A64/2+1),FALSE)</f>
        <v>2.9227960000000001E-2</v>
      </c>
      <c r="C64">
        <f t="shared" si="2"/>
        <v>2.8319778333333333E-2</v>
      </c>
      <c r="D64">
        <f t="shared" si="3"/>
        <v>2.8319778333333333E-2</v>
      </c>
      <c r="E64">
        <f t="shared" si="4"/>
        <v>2.8319778333333333E-2</v>
      </c>
      <c r="F64">
        <f t="shared" si="5"/>
        <v>2.5109088181818184E-2</v>
      </c>
      <c r="G64">
        <f t="shared" si="6"/>
        <v>1.6216393411764701E-2</v>
      </c>
      <c r="H64">
        <v>86</v>
      </c>
    </row>
    <row r="65" spans="1:8" x14ac:dyDescent="0.25">
      <c r="A65">
        <v>88</v>
      </c>
      <c r="B65">
        <f>VLOOKUP($B$2,'Standard Deposition Curves'!$B$12:$OL$17,(A65/2+1),FALSE)</f>
        <v>2.8313029999999999E-2</v>
      </c>
      <c r="C65">
        <f t="shared" si="2"/>
        <v>2.7439086666666668E-2</v>
      </c>
      <c r="D65">
        <f t="shared" si="3"/>
        <v>2.7439086666666668E-2</v>
      </c>
      <c r="E65">
        <f t="shared" si="4"/>
        <v>2.7439086666666668E-2</v>
      </c>
      <c r="F65">
        <f t="shared" si="5"/>
        <v>2.4349997272727273E-2</v>
      </c>
      <c r="G65">
        <f t="shared" si="6"/>
        <v>1.5822137411764702E-2</v>
      </c>
      <c r="H65">
        <v>88</v>
      </c>
    </row>
    <row r="66" spans="1:8" x14ac:dyDescent="0.25">
      <c r="A66">
        <v>90</v>
      </c>
      <c r="B66">
        <f>VLOOKUP($B$2,'Standard Deposition Curves'!$B$12:$OL$17,(A66/2+1),FALSE)</f>
        <v>2.7438589999999999E-2</v>
      </c>
      <c r="C66">
        <f t="shared" si="2"/>
        <v>2.6573646666666662E-2</v>
      </c>
      <c r="D66">
        <f t="shared" si="3"/>
        <v>2.6573646666666662E-2</v>
      </c>
      <c r="E66">
        <f t="shared" si="4"/>
        <v>2.6573646666666662E-2</v>
      </c>
      <c r="F66">
        <f t="shared" si="5"/>
        <v>2.362220181818182E-2</v>
      </c>
      <c r="G66">
        <f t="shared" si="6"/>
        <v>1.544310045098039E-2</v>
      </c>
      <c r="H66">
        <v>90</v>
      </c>
    </row>
    <row r="67" spans="1:8" x14ac:dyDescent="0.25">
      <c r="A67">
        <v>92</v>
      </c>
      <c r="B67">
        <f>VLOOKUP($B$2,'Standard Deposition Curves'!$B$12:$OL$17,(A67/2+1),FALSE)</f>
        <v>2.6567130000000001E-2</v>
      </c>
      <c r="C67">
        <f t="shared" si="2"/>
        <v>2.5740993333333333E-2</v>
      </c>
      <c r="D67">
        <f t="shared" si="3"/>
        <v>2.5740993333333333E-2</v>
      </c>
      <c r="E67">
        <f t="shared" si="4"/>
        <v>2.5740993333333333E-2</v>
      </c>
      <c r="F67">
        <f t="shared" si="5"/>
        <v>2.2924377272727271E-2</v>
      </c>
      <c r="G67">
        <f t="shared" si="6"/>
        <v>1.5078568764705881E-2</v>
      </c>
      <c r="H67">
        <v>92</v>
      </c>
    </row>
    <row r="68" spans="1:8" x14ac:dyDescent="0.25">
      <c r="A68">
        <v>94</v>
      </c>
      <c r="B68">
        <f>VLOOKUP($B$2,'Standard Deposition Curves'!$B$12:$OL$17,(A68/2+1),FALSE)</f>
        <v>2.5734770000000001E-2</v>
      </c>
      <c r="C68">
        <f t="shared" si="2"/>
        <v>2.4945586666666669E-2</v>
      </c>
      <c r="D68">
        <f t="shared" si="3"/>
        <v>2.4945586666666669E-2</v>
      </c>
      <c r="E68">
        <f t="shared" si="4"/>
        <v>2.4945586666666669E-2</v>
      </c>
      <c r="F68">
        <f t="shared" si="5"/>
        <v>2.2258372727272727E-2</v>
      </c>
      <c r="G68">
        <f t="shared" si="6"/>
        <v>1.4728548941176469E-2</v>
      </c>
      <c r="H68">
        <v>94</v>
      </c>
    </row>
    <row r="69" spans="1:8" x14ac:dyDescent="0.25">
      <c r="A69">
        <v>96</v>
      </c>
      <c r="B69">
        <f>VLOOKUP($B$2,'Standard Deposition Curves'!$B$12:$OL$17,(A69/2+1),FALSE)</f>
        <v>2.493975E-2</v>
      </c>
      <c r="C69">
        <f t="shared" si="2"/>
        <v>2.4185586666666665E-2</v>
      </c>
      <c r="D69">
        <f t="shared" si="3"/>
        <v>2.4185586666666665E-2</v>
      </c>
      <c r="E69">
        <f t="shared" si="4"/>
        <v>2.4185586666666665E-2</v>
      </c>
      <c r="F69">
        <f t="shared" si="5"/>
        <v>2.1622601818181819E-2</v>
      </c>
      <c r="G69">
        <f t="shared" si="6"/>
        <v>1.4392347588235292E-2</v>
      </c>
      <c r="H69">
        <v>96</v>
      </c>
    </row>
    <row r="70" spans="1:8" x14ac:dyDescent="0.25">
      <c r="A70">
        <v>98</v>
      </c>
      <c r="B70">
        <f>VLOOKUP($B$2,'Standard Deposition Curves'!$B$12:$OL$17,(A70/2+1),FALSE)</f>
        <v>2.417975E-2</v>
      </c>
      <c r="C70">
        <f t="shared" si="2"/>
        <v>2.3460365E-2</v>
      </c>
      <c r="D70">
        <f t="shared" si="3"/>
        <v>2.3460365E-2</v>
      </c>
      <c r="E70">
        <f t="shared" si="4"/>
        <v>2.3460365E-2</v>
      </c>
      <c r="F70">
        <f t="shared" si="5"/>
        <v>2.1015450000000001E-2</v>
      </c>
      <c r="G70">
        <f t="shared" si="6"/>
        <v>1.4069298137254901E-2</v>
      </c>
      <c r="H70">
        <v>98</v>
      </c>
    </row>
    <row r="71" spans="1:8" x14ac:dyDescent="0.25">
      <c r="A71">
        <v>100</v>
      </c>
      <c r="B71">
        <f>VLOOKUP($B$2,'Standard Deposition Curves'!$B$12:$OL$17,(A71/2+1),FALSE)</f>
        <v>2.345477E-2</v>
      </c>
      <c r="C71">
        <f t="shared" si="2"/>
        <v>2.2768775000000002E-2</v>
      </c>
      <c r="D71">
        <f t="shared" si="3"/>
        <v>2.2768775000000002E-2</v>
      </c>
      <c r="E71">
        <f t="shared" si="4"/>
        <v>2.2768775000000002E-2</v>
      </c>
      <c r="F71">
        <f t="shared" si="5"/>
        <v>2.0435491818181821E-2</v>
      </c>
      <c r="G71">
        <f t="shared" si="6"/>
        <v>1.3758782313725491E-2</v>
      </c>
      <c r="H71">
        <v>100</v>
      </c>
    </row>
    <row r="72" spans="1:8" x14ac:dyDescent="0.25">
      <c r="A72">
        <v>102</v>
      </c>
      <c r="B72">
        <f>VLOOKUP($B$2,'Standard Deposition Curves'!$B$12:$OL$17,(A72/2+1),FALSE)</f>
        <v>2.276336E-2</v>
      </c>
      <c r="C72">
        <f t="shared" si="2"/>
        <v>2.2109589999999998E-2</v>
      </c>
      <c r="D72">
        <f t="shared" si="3"/>
        <v>2.2109589999999998E-2</v>
      </c>
      <c r="E72">
        <f t="shared" si="4"/>
        <v>2.2109589999999998E-2</v>
      </c>
      <c r="F72">
        <f t="shared" si="5"/>
        <v>1.9881254545454547E-2</v>
      </c>
      <c r="G72">
        <f t="shared" si="6"/>
        <v>1.3460171784313725E-2</v>
      </c>
      <c r="H72">
        <v>102</v>
      </c>
    </row>
    <row r="73" spans="1:8" x14ac:dyDescent="0.25">
      <c r="A73">
        <v>104</v>
      </c>
      <c r="B73">
        <f>VLOOKUP($B$2,'Standard Deposition Curves'!$B$12:$OL$17,(A73/2+1),FALSE)</f>
        <v>2.210444E-2</v>
      </c>
      <c r="C73">
        <f t="shared" si="2"/>
        <v>2.1481346666666665E-2</v>
      </c>
      <c r="D73">
        <f t="shared" si="3"/>
        <v>2.1481346666666665E-2</v>
      </c>
      <c r="E73">
        <f t="shared" si="4"/>
        <v>2.1481346666666665E-2</v>
      </c>
      <c r="F73">
        <f t="shared" si="5"/>
        <v>1.9351375454545457E-2</v>
      </c>
      <c r="G73">
        <f t="shared" si="6"/>
        <v>1.3172870215686276E-2</v>
      </c>
      <c r="H73">
        <v>104</v>
      </c>
    </row>
    <row r="74" spans="1:8" x14ac:dyDescent="0.25">
      <c r="A74">
        <v>106</v>
      </c>
      <c r="B74">
        <f>VLOOKUP($B$2,'Standard Deposition Curves'!$B$12:$OL$17,(A74/2+1),FALSE)</f>
        <v>2.147642E-2</v>
      </c>
      <c r="C74">
        <f t="shared" si="2"/>
        <v>2.0882589999999996E-2</v>
      </c>
      <c r="D74">
        <f t="shared" si="3"/>
        <v>2.0882589999999996E-2</v>
      </c>
      <c r="E74">
        <f t="shared" si="4"/>
        <v>2.0882589999999996E-2</v>
      </c>
      <c r="F74">
        <f t="shared" si="5"/>
        <v>1.8844514545454546E-2</v>
      </c>
      <c r="G74">
        <f t="shared" si="6"/>
        <v>1.289629549019608E-2</v>
      </c>
      <c r="H74">
        <v>106</v>
      </c>
    </row>
    <row r="75" spans="1:8" x14ac:dyDescent="0.25">
      <c r="A75">
        <v>108</v>
      </c>
      <c r="B75">
        <f>VLOOKUP($B$2,'Standard Deposition Curves'!$B$12:$OL$17,(A75/2+1),FALSE)</f>
        <v>2.0877960000000001E-2</v>
      </c>
      <c r="C75">
        <f t="shared" si="2"/>
        <v>2.0311600000000003E-2</v>
      </c>
      <c r="D75">
        <f t="shared" si="3"/>
        <v>2.0311600000000003E-2</v>
      </c>
      <c r="E75">
        <f t="shared" si="4"/>
        <v>2.0311600000000003E-2</v>
      </c>
      <c r="F75">
        <f t="shared" si="5"/>
        <v>1.8359421818181818E-2</v>
      </c>
      <c r="G75">
        <f t="shared" si="6"/>
        <v>1.2629894470588238E-2</v>
      </c>
      <c r="H75">
        <v>108</v>
      </c>
    </row>
    <row r="76" spans="1:8" x14ac:dyDescent="0.25">
      <c r="A76">
        <v>110</v>
      </c>
      <c r="B76">
        <f>VLOOKUP($B$2,'Standard Deposition Curves'!$B$12:$OL$17,(A76/2+1),FALSE)</f>
        <v>2.030728E-2</v>
      </c>
      <c r="C76">
        <f t="shared" si="2"/>
        <v>1.9766406666666667E-2</v>
      </c>
      <c r="D76">
        <f t="shared" si="3"/>
        <v>1.9766406666666667E-2</v>
      </c>
      <c r="E76">
        <f t="shared" si="4"/>
        <v>1.9766406666666667E-2</v>
      </c>
      <c r="F76">
        <f t="shared" si="5"/>
        <v>1.7894844545454546E-2</v>
      </c>
      <c r="G76">
        <f t="shared" si="6"/>
        <v>1.2373140705882352E-2</v>
      </c>
      <c r="H76">
        <v>110</v>
      </c>
    </row>
    <row r="77" spans="1:8" x14ac:dyDescent="0.25">
      <c r="A77">
        <v>112</v>
      </c>
      <c r="B77">
        <f>VLOOKUP($B$2,'Standard Deposition Curves'!$B$12:$OL$17,(A77/2+1),FALSE)</f>
        <v>1.9762519999999999E-2</v>
      </c>
      <c r="C77">
        <f t="shared" si="2"/>
        <v>1.9244688333333333E-2</v>
      </c>
      <c r="D77">
        <f t="shared" si="3"/>
        <v>1.9244688333333333E-2</v>
      </c>
      <c r="E77">
        <f t="shared" si="4"/>
        <v>1.9244688333333333E-2</v>
      </c>
      <c r="F77">
        <f t="shared" si="5"/>
        <v>1.7449627272727277E-2</v>
      </c>
      <c r="G77">
        <f t="shared" si="6"/>
        <v>1.2125550999999998E-2</v>
      </c>
      <c r="H77">
        <v>112</v>
      </c>
    </row>
    <row r="78" spans="1:8" x14ac:dyDescent="0.25">
      <c r="A78">
        <v>114</v>
      </c>
      <c r="B78">
        <f>VLOOKUP($B$2,'Standard Deposition Curves'!$B$12:$OL$17,(A78/2+1),FALSE)</f>
        <v>1.9241080000000001E-2</v>
      </c>
      <c r="C78">
        <f t="shared" ref="C78:C141" si="7">AVERAGE(AVERAGE(B78:B79),B79,AVERAGE(B79:B80))</f>
        <v>1.8744553333333334E-2</v>
      </c>
      <c r="D78">
        <f t="shared" ref="D78:D141" si="8">AVERAGE(AVERAGE(B78:B79),B79,AVERAGE(B79:B80))</f>
        <v>1.8744553333333334E-2</v>
      </c>
      <c r="E78">
        <f t="shared" si="4"/>
        <v>1.8744553333333334E-2</v>
      </c>
      <c r="F78">
        <f t="shared" ref="F78:F141" si="9">AVERAGE(B78:B88)</f>
        <v>1.7022615454545458E-2</v>
      </c>
      <c r="G78">
        <f t="shared" ref="G78:G141" si="10">AVERAGE(B78:B128)</f>
        <v>1.1886664352941176E-2</v>
      </c>
      <c r="H78">
        <v>114</v>
      </c>
    </row>
    <row r="79" spans="1:8" x14ac:dyDescent="0.25">
      <c r="A79">
        <v>116</v>
      </c>
      <c r="B79">
        <f>VLOOKUP($B$2,'Standard Deposition Curves'!$B$12:$OL$17,(A79/2+1),FALSE)</f>
        <v>1.8741290000000001E-2</v>
      </c>
      <c r="C79">
        <f t="shared" si="7"/>
        <v>1.8264303333333332E-2</v>
      </c>
      <c r="D79">
        <f t="shared" si="8"/>
        <v>1.8264303333333332E-2</v>
      </c>
      <c r="E79">
        <f t="shared" si="4"/>
        <v>1.8264303333333332E-2</v>
      </c>
      <c r="F79">
        <f t="shared" si="9"/>
        <v>1.6612821818181821E-2</v>
      </c>
      <c r="G79">
        <f t="shared" si="10"/>
        <v>1.1656075960784313E-2</v>
      </c>
      <c r="H79">
        <v>116</v>
      </c>
    </row>
    <row r="80" spans="1:8" x14ac:dyDescent="0.25">
      <c r="A80">
        <v>118</v>
      </c>
      <c r="B80">
        <f>VLOOKUP($B$2,'Standard Deposition Curves'!$B$12:$OL$17,(A80/2+1),FALSE)</f>
        <v>1.8261079999999999E-2</v>
      </c>
      <c r="C80">
        <f t="shared" si="7"/>
        <v>1.7803346666666664E-2</v>
      </c>
      <c r="D80">
        <f t="shared" si="8"/>
        <v>1.7803346666666664E-2</v>
      </c>
      <c r="E80">
        <f t="shared" si="4"/>
        <v>1.7803346666666664E-2</v>
      </c>
      <c r="F80">
        <f t="shared" si="9"/>
        <v>1.6219300000000002E-2</v>
      </c>
      <c r="G80">
        <f t="shared" si="10"/>
        <v>1.1433404078431374E-2</v>
      </c>
      <c r="H80">
        <v>118</v>
      </c>
    </row>
    <row r="81" spans="1:8" x14ac:dyDescent="0.25">
      <c r="A81">
        <v>120</v>
      </c>
      <c r="B81">
        <f>VLOOKUP($B$2,'Standard Deposition Curves'!$B$12:$OL$17,(A81/2+1),FALSE)</f>
        <v>1.780021E-2</v>
      </c>
      <c r="C81">
        <f t="shared" si="7"/>
        <v>1.7361256666666668E-2</v>
      </c>
      <c r="D81">
        <f t="shared" si="8"/>
        <v>1.7361256666666668E-2</v>
      </c>
      <c r="E81">
        <f t="shared" si="4"/>
        <v>1.7361256666666668E-2</v>
      </c>
      <c r="F81">
        <f t="shared" si="9"/>
        <v>1.5841313636363638E-2</v>
      </c>
      <c r="G81">
        <f t="shared" si="10"/>
        <v>1.1218310333333334E-2</v>
      </c>
      <c r="H81">
        <v>120</v>
      </c>
    </row>
    <row r="82" spans="1:8" x14ac:dyDescent="0.25">
      <c r="A82">
        <v>122</v>
      </c>
      <c r="B82">
        <f>VLOOKUP($B$2,'Standard Deposition Curves'!$B$12:$OL$17,(A82/2+1),FALSE)</f>
        <v>1.7358160000000001E-2</v>
      </c>
      <c r="C82">
        <f t="shared" si="7"/>
        <v>1.6937648333333333E-2</v>
      </c>
      <c r="D82">
        <f t="shared" si="8"/>
        <v>1.6937648333333333E-2</v>
      </c>
      <c r="E82">
        <f t="shared" si="4"/>
        <v>1.6937648333333333E-2</v>
      </c>
      <c r="F82">
        <f t="shared" si="9"/>
        <v>1.5478100909090908E-2</v>
      </c>
      <c r="G82">
        <f t="shared" si="10"/>
        <v>1.1010450098039214E-2</v>
      </c>
      <c r="H82">
        <v>122</v>
      </c>
    </row>
    <row r="83" spans="1:8" x14ac:dyDescent="0.25">
      <c r="A83">
        <v>124</v>
      </c>
      <c r="B83">
        <f>VLOOKUP($B$2,'Standard Deposition Curves'!$B$12:$OL$17,(A83/2+1),FALSE)</f>
        <v>1.6934689999999999E-2</v>
      </c>
      <c r="C83">
        <f t="shared" si="7"/>
        <v>1.6531828333333335E-2</v>
      </c>
      <c r="D83">
        <f t="shared" si="8"/>
        <v>1.6531828333333335E-2</v>
      </c>
      <c r="E83">
        <f t="shared" si="4"/>
        <v>1.6531828333333335E-2</v>
      </c>
      <c r="F83">
        <f t="shared" si="9"/>
        <v>1.5128959999999999E-2</v>
      </c>
      <c r="G83">
        <f t="shared" si="10"/>
        <v>1.0809490235294117E-2</v>
      </c>
      <c r="H83">
        <v>124</v>
      </c>
    </row>
    <row r="84" spans="1:8" x14ac:dyDescent="0.25">
      <c r="A84">
        <v>126</v>
      </c>
      <c r="B84">
        <f>VLOOKUP($B$2,'Standard Deposition Curves'!$B$12:$OL$17,(A84/2+1),FALSE)</f>
        <v>1.652897E-2</v>
      </c>
      <c r="C84">
        <f t="shared" si="7"/>
        <v>1.6143029999999999E-2</v>
      </c>
      <c r="D84">
        <f t="shared" si="8"/>
        <v>1.6143029999999999E-2</v>
      </c>
      <c r="E84">
        <f t="shared" si="4"/>
        <v>1.6143029999999999E-2</v>
      </c>
      <c r="F84">
        <f t="shared" si="9"/>
        <v>1.4793080909090905E-2</v>
      </c>
      <c r="G84">
        <f t="shared" si="10"/>
        <v>1.0615102411764705E-2</v>
      </c>
      <c r="H84">
        <v>126</v>
      </c>
    </row>
    <row r="85" spans="1:8" x14ac:dyDescent="0.25">
      <c r="A85">
        <v>128</v>
      </c>
      <c r="B85">
        <f>VLOOKUP($B$2,'Standard Deposition Curves'!$B$12:$OL$17,(A85/2+1),FALSE)</f>
        <v>1.6140399999999999E-2</v>
      </c>
      <c r="C85">
        <f t="shared" si="7"/>
        <v>1.5770121666666668E-2</v>
      </c>
      <c r="D85">
        <f t="shared" si="8"/>
        <v>1.5770121666666668E-2</v>
      </c>
      <c r="E85">
        <f t="shared" si="4"/>
        <v>1.5770121666666668E-2</v>
      </c>
      <c r="F85">
        <f t="shared" si="9"/>
        <v>1.4469733636363634E-2</v>
      </c>
      <c r="G85">
        <f t="shared" si="10"/>
        <v>1.0426977549019606E-2</v>
      </c>
      <c r="H85">
        <v>128</v>
      </c>
    </row>
    <row r="86" spans="1:8" x14ac:dyDescent="0.25">
      <c r="A86">
        <v>130</v>
      </c>
      <c r="B86">
        <f>VLOOKUP($B$2,'Standard Deposition Curves'!$B$12:$OL$17,(A86/2+1),FALSE)</f>
        <v>1.5767610000000001E-2</v>
      </c>
      <c r="C86">
        <f t="shared" si="7"/>
        <v>1.5412093333333335E-2</v>
      </c>
      <c r="D86">
        <f t="shared" si="8"/>
        <v>1.5412093333333335E-2</v>
      </c>
      <c r="E86">
        <f t="shared" si="4"/>
        <v>1.5412093333333335E-2</v>
      </c>
      <c r="F86">
        <f t="shared" si="9"/>
        <v>1.415820636363636E-2</v>
      </c>
      <c r="G86">
        <f t="shared" si="10"/>
        <v>1.0244817803921563E-2</v>
      </c>
      <c r="H86">
        <v>130</v>
      </c>
    </row>
    <row r="87" spans="1:8" x14ac:dyDescent="0.25">
      <c r="A87">
        <v>132</v>
      </c>
      <c r="B87">
        <f>VLOOKUP($B$2,'Standard Deposition Curves'!$B$12:$OL$17,(A87/2+1),FALSE)</f>
        <v>1.5409890000000001E-2</v>
      </c>
      <c r="C87">
        <f t="shared" si="7"/>
        <v>1.5067466666666668E-2</v>
      </c>
      <c r="D87">
        <f t="shared" si="8"/>
        <v>1.5067466666666668E-2</v>
      </c>
      <c r="E87">
        <f t="shared" ref="E87:E150" si="11">AVERAGE(AVERAGE(B87:B88),B88,AVERAGE(B88:B89))</f>
        <v>1.5067466666666668E-2</v>
      </c>
      <c r="F87">
        <f t="shared" si="9"/>
        <v>1.3857889999999996E-2</v>
      </c>
      <c r="G87">
        <f t="shared" si="10"/>
        <v>1.0068359313725489E-2</v>
      </c>
      <c r="H87">
        <v>132</v>
      </c>
    </row>
    <row r="88" spans="1:8" x14ac:dyDescent="0.25">
      <c r="A88">
        <v>134</v>
      </c>
      <c r="B88">
        <f>VLOOKUP($B$2,'Standard Deposition Curves'!$B$12:$OL$17,(A88/2+1),FALSE)</f>
        <v>1.506539E-2</v>
      </c>
      <c r="C88">
        <f t="shared" si="7"/>
        <v>1.4735223333333332E-2</v>
      </c>
      <c r="D88">
        <f t="shared" si="8"/>
        <v>1.4735223333333332E-2</v>
      </c>
      <c r="E88">
        <f t="shared" si="11"/>
        <v>1.4735223333333332E-2</v>
      </c>
      <c r="F88">
        <f t="shared" si="9"/>
        <v>1.3568152727272726E-2</v>
      </c>
      <c r="G88">
        <f t="shared" si="10"/>
        <v>9.8973396274509799E-3</v>
      </c>
      <c r="H88">
        <v>134</v>
      </c>
    </row>
    <row r="89" spans="1:8" x14ac:dyDescent="0.25">
      <c r="A89">
        <v>136</v>
      </c>
      <c r="B89">
        <f>VLOOKUP($B$2,'Standard Deposition Curves'!$B$12:$OL$17,(A89/2+1),FALSE)</f>
        <v>1.4733349999999999E-2</v>
      </c>
      <c r="C89">
        <f t="shared" si="7"/>
        <v>1.441446333333333E-2</v>
      </c>
      <c r="D89">
        <f t="shared" si="8"/>
        <v>1.441446333333333E-2</v>
      </c>
      <c r="E89">
        <f t="shared" si="11"/>
        <v>1.441446333333333E-2</v>
      </c>
      <c r="F89">
        <f t="shared" si="9"/>
        <v>1.3288529090909091E-2</v>
      </c>
      <c r="G89">
        <f t="shared" si="10"/>
        <v>9.7315385686274521E-3</v>
      </c>
      <c r="H89">
        <v>136</v>
      </c>
    </row>
    <row r="90" spans="1:8" x14ac:dyDescent="0.25">
      <c r="A90">
        <v>138</v>
      </c>
      <c r="B90">
        <f>VLOOKUP($B$2,'Standard Deposition Curves'!$B$12:$OL$17,(A90/2+1),FALSE)</f>
        <v>1.441255E-2</v>
      </c>
      <c r="C90">
        <f t="shared" si="7"/>
        <v>1.4105056666666666E-2</v>
      </c>
      <c r="D90">
        <f t="shared" si="8"/>
        <v>1.4105056666666666E-2</v>
      </c>
      <c r="E90">
        <f t="shared" si="11"/>
        <v>1.4105056666666666E-2</v>
      </c>
      <c r="F90">
        <f t="shared" si="9"/>
        <v>1.3018596363636366E-2</v>
      </c>
      <c r="G90">
        <f t="shared" si="10"/>
        <v>9.5707445490196084E-3</v>
      </c>
      <c r="H90">
        <v>138</v>
      </c>
    </row>
    <row r="91" spans="1:8" x14ac:dyDescent="0.25">
      <c r="A91">
        <v>140</v>
      </c>
      <c r="B91">
        <f>VLOOKUP($B$2,'Standard Deposition Curves'!$B$12:$OL$17,(A91/2+1),FALSE)</f>
        <v>1.410323E-2</v>
      </c>
      <c r="C91">
        <f t="shared" si="7"/>
        <v>1.380672E-2</v>
      </c>
      <c r="D91">
        <f t="shared" si="8"/>
        <v>1.380672E-2</v>
      </c>
      <c r="E91">
        <f t="shared" si="11"/>
        <v>1.380672E-2</v>
      </c>
      <c r="F91">
        <f t="shared" si="9"/>
        <v>1.2758055454545454E-2</v>
      </c>
      <c r="G91">
        <f t="shared" si="10"/>
        <v>9.4147770000000009E-3</v>
      </c>
      <c r="H91">
        <v>140</v>
      </c>
    </row>
    <row r="92" spans="1:8" x14ac:dyDescent="0.25">
      <c r="A92">
        <v>142</v>
      </c>
      <c r="B92">
        <f>VLOOKUP($B$2,'Standard Deposition Curves'!$B$12:$OL$17,(A92/2+1),FALSE)</f>
        <v>1.380487E-2</v>
      </c>
      <c r="C92">
        <f t="shared" si="7"/>
        <v>1.3519221666666664E-2</v>
      </c>
      <c r="D92">
        <f t="shared" si="8"/>
        <v>1.3519221666666664E-2</v>
      </c>
      <c r="E92">
        <f t="shared" si="11"/>
        <v>1.3519221666666664E-2</v>
      </c>
      <c r="F92">
        <f t="shared" si="9"/>
        <v>1.2506521818181819E-2</v>
      </c>
      <c r="G92">
        <f t="shared" si="10"/>
        <v>9.2634389215686275E-3</v>
      </c>
      <c r="H92">
        <v>142</v>
      </c>
    </row>
    <row r="93" spans="1:8" x14ac:dyDescent="0.25">
      <c r="A93">
        <v>144</v>
      </c>
      <c r="B93">
        <f>VLOOKUP($B$2,'Standard Deposition Curves'!$B$12:$OL$17,(A93/2+1),FALSE)</f>
        <v>1.3517609999999999E-2</v>
      </c>
      <c r="C93">
        <f t="shared" si="7"/>
        <v>1.3241639999999999E-2</v>
      </c>
      <c r="D93">
        <f t="shared" si="8"/>
        <v>1.3241639999999999E-2</v>
      </c>
      <c r="E93">
        <f t="shared" si="11"/>
        <v>1.3241639999999999E-2</v>
      </c>
      <c r="F93">
        <f t="shared" si="9"/>
        <v>1.226364181818182E-2</v>
      </c>
      <c r="G93">
        <f t="shared" si="10"/>
        <v>9.1165466470588246E-3</v>
      </c>
      <c r="H93">
        <v>144</v>
      </c>
    </row>
    <row r="94" spans="1:8" x14ac:dyDescent="0.25">
      <c r="A94">
        <v>146</v>
      </c>
      <c r="B94">
        <f>VLOOKUP($B$2,'Standard Deposition Curves'!$B$12:$OL$17,(A94/2+1),FALSE)</f>
        <v>1.324002E-2</v>
      </c>
      <c r="C94">
        <f t="shared" si="7"/>
        <v>1.2973703333333331E-2</v>
      </c>
      <c r="D94">
        <f t="shared" si="8"/>
        <v>1.2973703333333331E-2</v>
      </c>
      <c r="E94">
        <f t="shared" si="11"/>
        <v>1.2973703333333331E-2</v>
      </c>
      <c r="F94">
        <f t="shared" si="9"/>
        <v>1.2028950909090912E-2</v>
      </c>
      <c r="G94">
        <f t="shared" si="10"/>
        <v>8.9739130000000018E-3</v>
      </c>
      <c r="H94">
        <v>146</v>
      </c>
    </row>
    <row r="95" spans="1:8" x14ac:dyDescent="0.25">
      <c r="A95">
        <v>148</v>
      </c>
      <c r="B95">
        <f>VLOOKUP($B$2,'Standard Deposition Curves'!$B$12:$OL$17,(A95/2+1),FALSE)</f>
        <v>1.297215E-2</v>
      </c>
      <c r="C95">
        <f t="shared" si="7"/>
        <v>1.2715113333333333E-2</v>
      </c>
      <c r="D95">
        <f t="shared" si="8"/>
        <v>1.2715113333333333E-2</v>
      </c>
      <c r="E95">
        <f t="shared" si="11"/>
        <v>1.2715113333333333E-2</v>
      </c>
      <c r="F95">
        <f t="shared" si="9"/>
        <v>1.1802122727272728E-2</v>
      </c>
      <c r="G95">
        <f t="shared" si="10"/>
        <v>8.8353827843137261E-3</v>
      </c>
      <c r="H95">
        <v>148</v>
      </c>
    </row>
    <row r="96" spans="1:8" x14ac:dyDescent="0.25">
      <c r="A96">
        <v>150</v>
      </c>
      <c r="B96">
        <f>VLOOKUP($B$2,'Standard Deposition Curves'!$B$12:$OL$17,(A96/2+1),FALSE)</f>
        <v>1.27136E-2</v>
      </c>
      <c r="C96">
        <f t="shared" si="7"/>
        <v>1.2465483333333333E-2</v>
      </c>
      <c r="D96">
        <f t="shared" si="8"/>
        <v>1.2465483333333333E-2</v>
      </c>
      <c r="E96">
        <f t="shared" si="11"/>
        <v>1.2465483333333333E-2</v>
      </c>
      <c r="F96">
        <f t="shared" si="9"/>
        <v>1.1582801818181819E-2</v>
      </c>
      <c r="G96">
        <f t="shared" si="10"/>
        <v>8.7008019019607849E-3</v>
      </c>
      <c r="H96">
        <v>150</v>
      </c>
    </row>
    <row r="97" spans="1:8" x14ac:dyDescent="0.25">
      <c r="A97">
        <v>152</v>
      </c>
      <c r="B97">
        <f>VLOOKUP($B$2,'Standard Deposition Curves'!$B$12:$OL$17,(A97/2+1),FALSE)</f>
        <v>1.246413E-2</v>
      </c>
      <c r="C97">
        <f t="shared" si="7"/>
        <v>1.222413E-2</v>
      </c>
      <c r="D97">
        <f t="shared" si="8"/>
        <v>1.222413E-2</v>
      </c>
      <c r="E97">
        <f t="shared" si="11"/>
        <v>1.222413E-2</v>
      </c>
      <c r="F97">
        <f t="shared" si="9"/>
        <v>1.1370683636363637E-2</v>
      </c>
      <c r="G97">
        <f t="shared" si="10"/>
        <v>8.5700287450980392E-3</v>
      </c>
      <c r="H97">
        <v>152</v>
      </c>
    </row>
    <row r="98" spans="1:8" x14ac:dyDescent="0.25">
      <c r="A98">
        <v>154</v>
      </c>
      <c r="B98">
        <f>VLOOKUP($B$2,'Standard Deposition Curves'!$B$12:$OL$17,(A98/2+1),FALSE)</f>
        <v>1.2222780000000001E-2</v>
      </c>
      <c r="C98">
        <f t="shared" si="7"/>
        <v>1.1990831666666667E-2</v>
      </c>
      <c r="D98">
        <f t="shared" si="8"/>
        <v>1.1990831666666667E-2</v>
      </c>
      <c r="E98">
        <f t="shared" si="11"/>
        <v>1.1990831666666667E-2</v>
      </c>
      <c r="F98">
        <f t="shared" si="9"/>
        <v>1.1165411818181818E-2</v>
      </c>
      <c r="G98">
        <f t="shared" si="10"/>
        <v>8.4429167450980388E-3</v>
      </c>
      <c r="H98">
        <v>154</v>
      </c>
    </row>
    <row r="99" spans="1:8" x14ac:dyDescent="0.25">
      <c r="A99">
        <v>156</v>
      </c>
      <c r="B99">
        <f>VLOOKUP($B$2,'Standard Deposition Curves'!$B$12:$OL$17,(A99/2+1),FALSE)</f>
        <v>1.198953E-2</v>
      </c>
      <c r="C99">
        <f t="shared" si="7"/>
        <v>1.1765415000000001E-2</v>
      </c>
      <c r="D99">
        <f t="shared" si="8"/>
        <v>1.1765415000000001E-2</v>
      </c>
      <c r="E99">
        <f t="shared" si="11"/>
        <v>1.1765415000000001E-2</v>
      </c>
      <c r="F99">
        <f t="shared" si="9"/>
        <v>1.0966730909090909E-2</v>
      </c>
      <c r="G99">
        <f t="shared" si="10"/>
        <v>8.3193411764705873E-3</v>
      </c>
      <c r="H99">
        <v>156</v>
      </c>
    </row>
    <row r="100" spans="1:8" x14ac:dyDescent="0.25">
      <c r="A100">
        <v>158</v>
      </c>
      <c r="B100">
        <f>VLOOKUP($B$2,'Standard Deposition Curves'!$B$12:$OL$17,(A100/2+1),FALSE)</f>
        <v>1.176409E-2</v>
      </c>
      <c r="C100">
        <f t="shared" si="7"/>
        <v>1.1547808333333335E-2</v>
      </c>
      <c r="D100">
        <f t="shared" si="8"/>
        <v>1.1547808333333335E-2</v>
      </c>
      <c r="E100">
        <f t="shared" si="11"/>
        <v>1.1547808333333335E-2</v>
      </c>
      <c r="F100">
        <f t="shared" si="9"/>
        <v>1.0774350090909091E-2</v>
      </c>
      <c r="G100">
        <f t="shared" si="10"/>
        <v>8.1991705686274494E-3</v>
      </c>
      <c r="H100">
        <v>158</v>
      </c>
    </row>
    <row r="101" spans="1:8" x14ac:dyDescent="0.25">
      <c r="A101">
        <v>160</v>
      </c>
      <c r="B101">
        <f>VLOOKUP($B$2,'Standard Deposition Curves'!$B$12:$OL$17,(A101/2+1),FALSE)</f>
        <v>1.1546600000000001E-2</v>
      </c>
      <c r="C101">
        <f t="shared" si="7"/>
        <v>1.1337538333333333E-2</v>
      </c>
      <c r="D101">
        <f t="shared" si="8"/>
        <v>1.1337538333333333E-2</v>
      </c>
      <c r="E101">
        <f t="shared" si="11"/>
        <v>1.1337538333333333E-2</v>
      </c>
      <c r="F101">
        <f t="shared" si="9"/>
        <v>1.0588021454545455E-2</v>
      </c>
      <c r="G101">
        <f t="shared" si="10"/>
        <v>8.0822859803921562E-3</v>
      </c>
      <c r="H101">
        <v>160</v>
      </c>
    </row>
    <row r="102" spans="1:8" x14ac:dyDescent="0.25">
      <c r="A102">
        <v>162</v>
      </c>
      <c r="B102">
        <f>VLOOKUP($B$2,'Standard Deposition Curves'!$B$12:$OL$17,(A102/2+1),FALSE)</f>
        <v>1.133636E-2</v>
      </c>
      <c r="C102">
        <f t="shared" si="7"/>
        <v>1.1134188333333331E-2</v>
      </c>
      <c r="D102">
        <f t="shared" si="8"/>
        <v>1.1134188333333331E-2</v>
      </c>
      <c r="E102">
        <f t="shared" si="11"/>
        <v>1.1134188333333331E-2</v>
      </c>
      <c r="F102">
        <f t="shared" si="9"/>
        <v>1.0407423727272729E-2</v>
      </c>
      <c r="G102">
        <f t="shared" si="10"/>
        <v>7.9685542549019599E-3</v>
      </c>
      <c r="H102">
        <v>162</v>
      </c>
    </row>
    <row r="103" spans="1:8" x14ac:dyDescent="0.25">
      <c r="A103">
        <v>164</v>
      </c>
      <c r="B103">
        <f>VLOOKUP($B$2,'Standard Deposition Curves'!$B$12:$OL$17,(A103/2+1),FALSE)</f>
        <v>1.1133189999999999E-2</v>
      </c>
      <c r="C103">
        <f t="shared" si="7"/>
        <v>1.0937023333333332E-2</v>
      </c>
      <c r="D103">
        <f t="shared" si="8"/>
        <v>1.0937023333333332E-2</v>
      </c>
      <c r="E103">
        <f t="shared" si="11"/>
        <v>1.0937023333333332E-2</v>
      </c>
      <c r="F103">
        <f t="shared" si="9"/>
        <v>1.0232289545454546E-2</v>
      </c>
      <c r="G103">
        <f t="shared" si="10"/>
        <v>7.8578563137254899E-3</v>
      </c>
      <c r="H103">
        <v>164</v>
      </c>
    </row>
    <row r="104" spans="1:8" x14ac:dyDescent="0.25">
      <c r="A104">
        <v>166</v>
      </c>
      <c r="B104">
        <f>VLOOKUP($B$2,'Standard Deposition Curves'!$B$12:$OL$17,(A104/2+1),FALSE)</f>
        <v>1.0936009999999999E-2</v>
      </c>
      <c r="C104">
        <f t="shared" si="7"/>
        <v>1.0745878333333334E-2</v>
      </c>
      <c r="D104">
        <f t="shared" si="8"/>
        <v>1.0745878333333334E-2</v>
      </c>
      <c r="E104">
        <f t="shared" si="11"/>
        <v>1.0745878333333334E-2</v>
      </c>
      <c r="F104">
        <f t="shared" si="9"/>
        <v>1.0062318545454547E-2</v>
      </c>
      <c r="G104">
        <f t="shared" si="10"/>
        <v>7.7500746274509801E-3</v>
      </c>
      <c r="H104">
        <v>166</v>
      </c>
    </row>
    <row r="105" spans="1:8" x14ac:dyDescent="0.25">
      <c r="A105">
        <v>168</v>
      </c>
      <c r="B105">
        <f>VLOOKUP($B$2,'Standard Deposition Curves'!$B$12:$OL$17,(A105/2+1),FALSE)</f>
        <v>1.074491E-2</v>
      </c>
      <c r="C105">
        <f t="shared" si="7"/>
        <v>1.0560615000000001E-2</v>
      </c>
      <c r="D105">
        <f t="shared" si="8"/>
        <v>1.0560615000000001E-2</v>
      </c>
      <c r="E105">
        <f t="shared" si="11"/>
        <v>1.0560615000000001E-2</v>
      </c>
      <c r="F105">
        <f t="shared" si="9"/>
        <v>9.8973089090909107E-3</v>
      </c>
      <c r="G105">
        <f t="shared" si="10"/>
        <v>7.6451181372549021E-3</v>
      </c>
      <c r="H105">
        <v>168</v>
      </c>
    </row>
    <row r="106" spans="1:8" x14ac:dyDescent="0.25">
      <c r="A106">
        <v>170</v>
      </c>
      <c r="B106">
        <f>VLOOKUP($B$2,'Standard Deposition Curves'!$B$12:$OL$17,(A106/2+1),FALSE)</f>
        <v>1.055962E-2</v>
      </c>
      <c r="C106">
        <f t="shared" si="7"/>
        <v>1.038116E-2</v>
      </c>
      <c r="D106">
        <f t="shared" si="8"/>
        <v>1.038116E-2</v>
      </c>
      <c r="E106">
        <f t="shared" si="11"/>
        <v>1.038116E-2</v>
      </c>
      <c r="F106">
        <f t="shared" si="9"/>
        <v>9.7370575454545482E-3</v>
      </c>
      <c r="G106">
        <f t="shared" si="10"/>
        <v>7.5428911176470591E-3</v>
      </c>
      <c r="H106">
        <v>170</v>
      </c>
    </row>
    <row r="107" spans="1:8" x14ac:dyDescent="0.25">
      <c r="A107">
        <v>172</v>
      </c>
      <c r="B107">
        <f>VLOOKUP($B$2,'Standard Deposition Curves'!$B$12:$OL$17,(A107/2+1),FALSE)</f>
        <v>1.03803E-2</v>
      </c>
      <c r="C107">
        <f t="shared" si="7"/>
        <v>1.0207025E-2</v>
      </c>
      <c r="D107">
        <f t="shared" si="8"/>
        <v>1.0207025E-2</v>
      </c>
      <c r="E107">
        <f t="shared" si="11"/>
        <v>1.0207025E-2</v>
      </c>
      <c r="F107">
        <f t="shared" si="9"/>
        <v>9.5814079090909086E-3</v>
      </c>
      <c r="G107">
        <f t="shared" si="10"/>
        <v>7.443305960784314E-3</v>
      </c>
      <c r="H107">
        <v>172</v>
      </c>
    </row>
    <row r="108" spans="1:8" x14ac:dyDescent="0.25">
      <c r="A108">
        <v>174</v>
      </c>
      <c r="B108">
        <f>VLOOKUP($B$2,'Standard Deposition Curves'!$B$12:$OL$17,(A108/2+1),FALSE)</f>
        <v>1.0206140000000001E-2</v>
      </c>
      <c r="C108">
        <f t="shared" si="7"/>
        <v>1.0038106833333333E-2</v>
      </c>
      <c r="D108">
        <f t="shared" si="8"/>
        <v>1.0038106833333333E-2</v>
      </c>
      <c r="E108">
        <f t="shared" si="11"/>
        <v>1.0038106833333333E-2</v>
      </c>
      <c r="F108">
        <f t="shared" si="9"/>
        <v>9.4301187272727259E-3</v>
      </c>
      <c r="G108">
        <f t="shared" si="10"/>
        <v>7.346266666666666E-3</v>
      </c>
      <c r="H108">
        <v>174</v>
      </c>
    </row>
    <row r="109" spans="1:8" x14ac:dyDescent="0.25">
      <c r="A109">
        <v>176</v>
      </c>
      <c r="B109">
        <f>VLOOKUP($B$2,'Standard Deposition Curves'!$B$12:$OL$17,(A109/2+1),FALSE)</f>
        <v>1.0037290000000001E-2</v>
      </c>
      <c r="C109">
        <f t="shared" si="7"/>
        <v>9.8741881666666673E-3</v>
      </c>
      <c r="D109">
        <f t="shared" si="8"/>
        <v>9.8741881666666673E-3</v>
      </c>
      <c r="E109">
        <f t="shared" si="11"/>
        <v>9.8741881666666673E-3</v>
      </c>
      <c r="F109">
        <f t="shared" si="9"/>
        <v>9.2830606363636346E-3</v>
      </c>
      <c r="G109">
        <f t="shared" si="10"/>
        <v>7.2516981372549002E-3</v>
      </c>
      <c r="H109">
        <v>176</v>
      </c>
    </row>
    <row r="110" spans="1:8" x14ac:dyDescent="0.25">
      <c r="A110">
        <v>178</v>
      </c>
      <c r="B110">
        <f>VLOOKUP($B$2,'Standard Deposition Curves'!$B$12:$OL$17,(A110/2+1),FALSE)</f>
        <v>9.8733410000000008E-3</v>
      </c>
      <c r="C110">
        <f t="shared" si="7"/>
        <v>9.7152109999999996E-3</v>
      </c>
      <c r="D110">
        <f t="shared" si="8"/>
        <v>9.7152109999999996E-3</v>
      </c>
      <c r="E110">
        <f t="shared" si="11"/>
        <v>9.7152109999999996E-3</v>
      </c>
      <c r="F110">
        <f t="shared" si="9"/>
        <v>9.1400549999999994E-3</v>
      </c>
      <c r="G110">
        <f t="shared" si="10"/>
        <v>7.1595175294117634E-3</v>
      </c>
      <c r="H110">
        <v>178</v>
      </c>
    </row>
    <row r="111" spans="1:8" x14ac:dyDescent="0.25">
      <c r="A111">
        <v>180</v>
      </c>
      <c r="B111">
        <f>VLOOKUP($B$2,'Standard Deposition Curves'!$B$12:$OL$17,(A111/2+1),FALSE)</f>
        <v>9.7144750000000002E-3</v>
      </c>
      <c r="C111">
        <f t="shared" si="7"/>
        <v>9.5607431666666666E-3</v>
      </c>
      <c r="D111">
        <f t="shared" si="8"/>
        <v>9.5607431666666666E-3</v>
      </c>
      <c r="E111">
        <f t="shared" si="11"/>
        <v>9.5607431666666666E-3</v>
      </c>
      <c r="F111">
        <f t="shared" si="9"/>
        <v>9.000973363636363E-3</v>
      </c>
      <c r="G111">
        <f t="shared" si="10"/>
        <v>7.0696559803921566E-3</v>
      </c>
      <c r="H111">
        <v>180</v>
      </c>
    </row>
    <row r="112" spans="1:8" x14ac:dyDescent="0.25">
      <c r="A112">
        <v>182</v>
      </c>
      <c r="B112">
        <f>VLOOKUP($B$2,'Standard Deposition Curves'!$B$12:$OL$17,(A112/2+1),FALSE)</f>
        <v>9.5600249999999998E-3</v>
      </c>
      <c r="C112">
        <f t="shared" si="7"/>
        <v>9.4105116666666679E-3</v>
      </c>
      <c r="D112">
        <f t="shared" si="8"/>
        <v>9.4105116666666679E-3</v>
      </c>
      <c r="E112">
        <f t="shared" si="11"/>
        <v>9.4105116666666679E-3</v>
      </c>
      <c r="F112">
        <f t="shared" si="9"/>
        <v>8.8656240909090918E-3</v>
      </c>
      <c r="G112">
        <f t="shared" si="10"/>
        <v>6.9820297058823533E-3</v>
      </c>
      <c r="H112">
        <v>182</v>
      </c>
    </row>
    <row r="113" spans="1:8" x14ac:dyDescent="0.25">
      <c r="A113">
        <v>184</v>
      </c>
      <c r="B113">
        <f>VLOOKUP($B$2,'Standard Deposition Curves'!$B$12:$OL$17,(A113/2+1),FALSE)</f>
        <v>9.4098840000000003E-3</v>
      </c>
      <c r="C113">
        <f t="shared" si="7"/>
        <v>9.2641373333333336E-3</v>
      </c>
      <c r="D113">
        <f t="shared" si="8"/>
        <v>9.2641373333333336E-3</v>
      </c>
      <c r="E113">
        <f t="shared" si="11"/>
        <v>9.2641373333333336E-3</v>
      </c>
      <c r="F113">
        <f t="shared" si="9"/>
        <v>8.7338927272727282E-3</v>
      </c>
      <c r="G113">
        <f t="shared" si="10"/>
        <v>6.8965685490196089E-3</v>
      </c>
      <c r="H113">
        <v>184</v>
      </c>
    </row>
    <row r="114" spans="1:8" x14ac:dyDescent="0.25">
      <c r="A114">
        <v>186</v>
      </c>
      <c r="B114">
        <f>VLOOKUP($B$2,'Standard Deposition Curves'!$B$12:$OL$17,(A114/2+1),FALSE)</f>
        <v>9.2635089999999996E-3</v>
      </c>
      <c r="C114">
        <f t="shared" si="7"/>
        <v>9.121545E-3</v>
      </c>
      <c r="D114">
        <f t="shared" si="8"/>
        <v>9.121545E-3</v>
      </c>
      <c r="E114">
        <f t="shared" si="11"/>
        <v>9.121545E-3</v>
      </c>
      <c r="F114">
        <f t="shared" si="9"/>
        <v>8.6056422727272749E-3</v>
      </c>
      <c r="G114">
        <f t="shared" si="10"/>
        <v>6.8132043137254916E-3</v>
      </c>
      <c r="H114">
        <v>186</v>
      </c>
    </row>
    <row r="115" spans="1:8" x14ac:dyDescent="0.25">
      <c r="A115">
        <v>188</v>
      </c>
      <c r="B115">
        <f>VLOOKUP($B$2,'Standard Deposition Curves'!$B$12:$OL$17,(A115/2+1),FALSE)</f>
        <v>9.1209040000000009E-3</v>
      </c>
      <c r="C115">
        <f t="shared" si="7"/>
        <v>8.9828263333333342E-3</v>
      </c>
      <c r="D115">
        <f t="shared" si="8"/>
        <v>8.9828263333333342E-3</v>
      </c>
      <c r="E115">
        <f t="shared" si="11"/>
        <v>8.9828263333333342E-3</v>
      </c>
      <c r="F115">
        <f t="shared" si="9"/>
        <v>8.4807749090909101E-3</v>
      </c>
      <c r="G115">
        <f t="shared" si="10"/>
        <v>6.7318848627450981E-3</v>
      </c>
      <c r="H115">
        <v>188</v>
      </c>
    </row>
    <row r="116" spans="1:8" x14ac:dyDescent="0.25">
      <c r="A116">
        <v>190</v>
      </c>
      <c r="B116">
        <f>VLOOKUP($B$2,'Standard Deposition Curves'!$B$12:$OL$17,(A116/2+1),FALSE)</f>
        <v>8.9821450000000004E-3</v>
      </c>
      <c r="C116">
        <f t="shared" si="7"/>
        <v>8.8480266666666665E-3</v>
      </c>
      <c r="D116">
        <f t="shared" si="8"/>
        <v>8.8480266666666665E-3</v>
      </c>
      <c r="E116">
        <f t="shared" si="11"/>
        <v>8.8480266666666665E-3</v>
      </c>
      <c r="F116">
        <f t="shared" si="9"/>
        <v>8.3591943636363644E-3</v>
      </c>
      <c r="G116">
        <f t="shared" si="10"/>
        <v>6.6525552352941176E-3</v>
      </c>
      <c r="H116">
        <v>190</v>
      </c>
    </row>
    <row r="117" spans="1:8" x14ac:dyDescent="0.25">
      <c r="A117">
        <v>192</v>
      </c>
      <c r="B117">
        <f>VLOOKUP($B$2,'Standard Deposition Curves'!$B$12:$OL$17,(A117/2+1),FALSE)</f>
        <v>8.8474739999999993E-3</v>
      </c>
      <c r="C117">
        <f t="shared" si="7"/>
        <v>8.716741833333333E-3</v>
      </c>
      <c r="D117">
        <f t="shared" si="8"/>
        <v>8.716741833333333E-3</v>
      </c>
      <c r="E117">
        <f t="shared" si="11"/>
        <v>8.716741833333333E-3</v>
      </c>
      <c r="F117">
        <f t="shared" si="9"/>
        <v>8.2408361818181817E-3</v>
      </c>
      <c r="G117">
        <f t="shared" si="10"/>
        <v>6.5751600392156854E-3</v>
      </c>
      <c r="H117">
        <v>192</v>
      </c>
    </row>
    <row r="118" spans="1:8" x14ac:dyDescent="0.25">
      <c r="A118">
        <v>194</v>
      </c>
      <c r="B118">
        <f>VLOOKUP($B$2,'Standard Deposition Curves'!$B$12:$OL$17,(A118/2+1),FALSE)</f>
        <v>8.7161189999999996E-3</v>
      </c>
      <c r="C118">
        <f t="shared" si="7"/>
        <v>8.5890585000000016E-3</v>
      </c>
      <c r="D118">
        <f t="shared" si="8"/>
        <v>8.5890585000000016E-3</v>
      </c>
      <c r="E118">
        <f t="shared" si="11"/>
        <v>8.5890585000000016E-3</v>
      </c>
      <c r="F118">
        <f t="shared" si="9"/>
        <v>8.1255477272727267E-3</v>
      </c>
      <c r="G118">
        <f t="shared" si="10"/>
        <v>6.4996354509803921E-3</v>
      </c>
      <c r="H118">
        <v>194</v>
      </c>
    </row>
    <row r="119" spans="1:8" x14ac:dyDescent="0.25">
      <c r="A119">
        <v>196</v>
      </c>
      <c r="B119">
        <f>VLOOKUP($B$2,'Standard Deposition Curves'!$B$12:$OL$17,(A119/2+1),FALSE)</f>
        <v>8.5885010000000001E-3</v>
      </c>
      <c r="C119">
        <f t="shared" si="7"/>
        <v>8.4648093333333351E-3</v>
      </c>
      <c r="D119">
        <f t="shared" si="8"/>
        <v>8.4648093333333351E-3</v>
      </c>
      <c r="E119">
        <f t="shared" si="11"/>
        <v>8.4648093333333351E-3</v>
      </c>
      <c r="F119">
        <f t="shared" si="9"/>
        <v>8.0132707272727293E-3</v>
      </c>
      <c r="G119">
        <f t="shared" si="10"/>
        <v>6.425936117647058E-3</v>
      </c>
      <c r="H119">
        <v>196</v>
      </c>
    </row>
    <row r="120" spans="1:8" x14ac:dyDescent="0.25">
      <c r="A120">
        <v>198</v>
      </c>
      <c r="B120">
        <f>VLOOKUP($B$2,'Standard Deposition Curves'!$B$12:$OL$17,(A120/2+1),FALSE)</f>
        <v>8.4642280000000007E-3</v>
      </c>
      <c r="C120">
        <f t="shared" si="7"/>
        <v>8.343938833333335E-3</v>
      </c>
      <c r="D120">
        <f t="shared" si="8"/>
        <v>8.343938833333335E-3</v>
      </c>
      <c r="E120">
        <f t="shared" si="11"/>
        <v>8.343938833333335E-3</v>
      </c>
      <c r="F120">
        <f t="shared" si="9"/>
        <v>7.903863727272727E-3</v>
      </c>
      <c r="G120">
        <f t="shared" si="10"/>
        <v>6.3540037450980366E-3</v>
      </c>
      <c r="H120">
        <v>198</v>
      </c>
    </row>
    <row r="121" spans="1:8" x14ac:dyDescent="0.25">
      <c r="A121">
        <v>200</v>
      </c>
      <c r="B121">
        <f>VLOOKUP($B$2,'Standard Deposition Curves'!$B$12:$OL$17,(A121/2+1),FALSE)</f>
        <v>8.3434430000000007E-3</v>
      </c>
      <c r="C121">
        <f t="shared" si="7"/>
        <v>8.2261591666666668E-3</v>
      </c>
      <c r="D121">
        <f t="shared" si="8"/>
        <v>8.2261591666666668E-3</v>
      </c>
      <c r="E121">
        <f t="shared" si="11"/>
        <v>8.2261591666666668E-3</v>
      </c>
      <c r="F121">
        <f t="shared" si="9"/>
        <v>7.7972338181818198E-3</v>
      </c>
      <c r="G121">
        <f t="shared" si="10"/>
        <v>6.2837947450980385E-3</v>
      </c>
      <c r="H121">
        <v>200</v>
      </c>
    </row>
    <row r="122" spans="1:8" x14ac:dyDescent="0.25">
      <c r="A122">
        <v>202</v>
      </c>
      <c r="B122">
        <f>VLOOKUP($B$2,'Standard Deposition Curves'!$B$12:$OL$17,(A122/2+1),FALSE)</f>
        <v>8.2256329999999996E-3</v>
      </c>
      <c r="C122">
        <f t="shared" si="7"/>
        <v>8.1114470000000008E-3</v>
      </c>
      <c r="D122">
        <f t="shared" si="8"/>
        <v>8.1114470000000008E-3</v>
      </c>
      <c r="E122">
        <f t="shared" si="11"/>
        <v>8.1114470000000008E-3</v>
      </c>
      <c r="F122">
        <f t="shared" si="9"/>
        <v>7.693224272727275E-3</v>
      </c>
      <c r="G122">
        <f t="shared" si="10"/>
        <v>6.2152514901960779E-3</v>
      </c>
      <c r="H122">
        <v>202</v>
      </c>
    </row>
    <row r="123" spans="1:8" x14ac:dyDescent="0.25">
      <c r="A123">
        <v>204</v>
      </c>
      <c r="B123">
        <f>VLOOKUP($B$2,'Standard Deposition Curves'!$B$12:$OL$17,(A123/2+1),FALSE)</f>
        <v>8.1109800000000003E-3</v>
      </c>
      <c r="C123">
        <f t="shared" si="7"/>
        <v>7.9995773333333339E-3</v>
      </c>
      <c r="D123">
        <f t="shared" si="8"/>
        <v>7.9995773333333339E-3</v>
      </c>
      <c r="E123">
        <f t="shared" si="11"/>
        <v>7.9995773333333339E-3</v>
      </c>
      <c r="F123">
        <f t="shared" si="9"/>
        <v>7.5917310000000009E-3</v>
      </c>
      <c r="G123">
        <f t="shared" si="10"/>
        <v>6.1483251568627438E-3</v>
      </c>
      <c r="H123">
        <v>204</v>
      </c>
    </row>
    <row r="124" spans="1:8" x14ac:dyDescent="0.25">
      <c r="A124">
        <v>206</v>
      </c>
      <c r="B124">
        <f>VLOOKUP($B$2,'Standard Deposition Curves'!$B$12:$OL$17,(A124/2+1),FALSE)</f>
        <v>7.9991290000000007E-3</v>
      </c>
      <c r="C124">
        <f t="shared" si="7"/>
        <v>7.8904198333333338E-3</v>
      </c>
      <c r="D124">
        <f t="shared" si="8"/>
        <v>7.8904198333333338E-3</v>
      </c>
      <c r="E124">
        <f t="shared" si="11"/>
        <v>7.8904198333333338E-3</v>
      </c>
      <c r="F124">
        <f t="shared" si="9"/>
        <v>7.4926338181818186E-3</v>
      </c>
      <c r="G124">
        <f t="shared" si="10"/>
        <v>6.0829623333333331E-3</v>
      </c>
      <c r="H124">
        <v>206</v>
      </c>
    </row>
    <row r="125" spans="1:8" x14ac:dyDescent="0.25">
      <c r="A125">
        <v>208</v>
      </c>
      <c r="B125">
        <f>VLOOKUP($B$2,'Standard Deposition Curves'!$B$12:$OL$17,(A125/2+1),FALSE)</f>
        <v>7.8899680000000007E-3</v>
      </c>
      <c r="C125">
        <f t="shared" si="7"/>
        <v>7.7840408333333328E-3</v>
      </c>
      <c r="D125">
        <f t="shared" si="8"/>
        <v>7.7840408333333328E-3</v>
      </c>
      <c r="E125">
        <f t="shared" si="11"/>
        <v>7.7840408333333328E-3</v>
      </c>
      <c r="F125">
        <f t="shared" si="9"/>
        <v>7.3958586363636362E-3</v>
      </c>
      <c r="G125">
        <f t="shared" si="10"/>
        <v>6.0191217450980376E-3</v>
      </c>
      <c r="H125">
        <v>208</v>
      </c>
    </row>
    <row r="126" spans="1:8" x14ac:dyDescent="0.25">
      <c r="A126">
        <v>210</v>
      </c>
      <c r="B126">
        <f>VLOOKUP($B$2,'Standard Deposition Curves'!$B$12:$OL$17,(A126/2+1),FALSE)</f>
        <v>7.7835179999999997E-3</v>
      </c>
      <c r="C126">
        <f t="shared" si="7"/>
        <v>7.6806064999999993E-3</v>
      </c>
      <c r="D126">
        <f t="shared" si="8"/>
        <v>7.6806064999999993E-3</v>
      </c>
      <c r="E126">
        <f t="shared" si="11"/>
        <v>7.6806064999999993E-3</v>
      </c>
      <c r="F126">
        <f t="shared" si="9"/>
        <v>7.3013390909090906E-3</v>
      </c>
      <c r="G126">
        <f t="shared" si="10"/>
        <v>5.9567616862745091E-3</v>
      </c>
      <c r="H126">
        <v>210</v>
      </c>
    </row>
    <row r="127" spans="1:8" x14ac:dyDescent="0.25">
      <c r="A127">
        <v>212</v>
      </c>
      <c r="B127">
        <f>VLOOKUP($B$2,'Standard Deposition Curves'!$B$12:$OL$17,(A127/2+1),FALSE)</f>
        <v>7.6802049999999998E-3</v>
      </c>
      <c r="C127">
        <f t="shared" si="7"/>
        <v>7.5797468333333338E-3</v>
      </c>
      <c r="D127">
        <f t="shared" si="8"/>
        <v>7.5797468333333338E-3</v>
      </c>
      <c r="E127">
        <f t="shared" si="11"/>
        <v>7.5797468333333338E-3</v>
      </c>
      <c r="F127">
        <f t="shared" si="9"/>
        <v>7.2090399090909089E-3</v>
      </c>
      <c r="G127">
        <f t="shared" si="10"/>
        <v>5.8958432352941171E-3</v>
      </c>
      <c r="H127">
        <v>212</v>
      </c>
    </row>
    <row r="128" spans="1:8" x14ac:dyDescent="0.25">
      <c r="A128">
        <v>214</v>
      </c>
      <c r="B128">
        <f>VLOOKUP($B$2,'Standard Deposition Curves'!$B$12:$OL$17,(A128/2+1),FALSE)</f>
        <v>7.5793010000000001E-3</v>
      </c>
      <c r="C128">
        <f t="shared" si="7"/>
        <v>7.4814354999999987E-3</v>
      </c>
      <c r="D128">
        <f t="shared" si="8"/>
        <v>7.4814354999999987E-3</v>
      </c>
      <c r="E128">
        <f t="shared" si="11"/>
        <v>7.4814354999999987E-3</v>
      </c>
      <c r="F128">
        <f t="shared" si="9"/>
        <v>7.1188290909090903E-3</v>
      </c>
      <c r="G128">
        <f t="shared" si="10"/>
        <v>5.8363175490196073E-3</v>
      </c>
      <c r="H128">
        <v>214</v>
      </c>
    </row>
    <row r="129" spans="1:8" x14ac:dyDescent="0.25">
      <c r="A129">
        <v>216</v>
      </c>
      <c r="B129">
        <f>VLOOKUP($B$2,'Standard Deposition Curves'!$B$12:$OL$17,(A129/2+1),FALSE)</f>
        <v>7.4810720000000001E-3</v>
      </c>
      <c r="C129">
        <f t="shared" si="7"/>
        <v>7.3854111666666654E-3</v>
      </c>
      <c r="D129">
        <f t="shared" si="8"/>
        <v>7.3854111666666654E-3</v>
      </c>
      <c r="E129">
        <f t="shared" si="11"/>
        <v>7.3854111666666654E-3</v>
      </c>
      <c r="F129">
        <f t="shared" si="9"/>
        <v>7.0306686363636357E-3</v>
      </c>
      <c r="G129">
        <f t="shared" si="10"/>
        <v>5.7781502549019608E-3</v>
      </c>
      <c r="H129">
        <v>216</v>
      </c>
    </row>
    <row r="130" spans="1:8" x14ac:dyDescent="0.25">
      <c r="A130">
        <v>218</v>
      </c>
      <c r="B130">
        <f>VLOOKUP($B$2,'Standard Deposition Curves'!$B$12:$OL$17,(A130/2+1),FALSE)</f>
        <v>7.3850239999999996E-3</v>
      </c>
      <c r="C130">
        <f t="shared" si="7"/>
        <v>7.2915929999999999E-3</v>
      </c>
      <c r="D130">
        <f t="shared" si="8"/>
        <v>7.2915929999999999E-3</v>
      </c>
      <c r="E130">
        <f t="shared" si="11"/>
        <v>7.2915929999999999E-3</v>
      </c>
      <c r="F130">
        <f t="shared" si="9"/>
        <v>6.9444670909090903E-3</v>
      </c>
      <c r="G130">
        <f t="shared" si="10"/>
        <v>5.7212957843137272E-3</v>
      </c>
      <c r="H130">
        <v>218</v>
      </c>
    </row>
    <row r="131" spans="1:8" x14ac:dyDescent="0.25">
      <c r="A131">
        <v>220</v>
      </c>
      <c r="B131">
        <f>VLOOKUP($B$2,'Standard Deposition Curves'!$B$12:$OL$17,(A131/2+1),FALSE)</f>
        <v>7.2912990000000002E-3</v>
      </c>
      <c r="C131">
        <f t="shared" si="7"/>
        <v>7.1996429999999995E-3</v>
      </c>
      <c r="D131">
        <f t="shared" si="8"/>
        <v>7.1996429999999995E-3</v>
      </c>
      <c r="E131">
        <f t="shared" si="11"/>
        <v>7.1996429999999995E-3</v>
      </c>
      <c r="F131">
        <f t="shared" si="9"/>
        <v>6.8602108181818186E-3</v>
      </c>
      <c r="G131">
        <f t="shared" si="10"/>
        <v>5.6657263529411766E-3</v>
      </c>
      <c r="H131">
        <v>220</v>
      </c>
    </row>
    <row r="132" spans="1:8" x14ac:dyDescent="0.25">
      <c r="A132">
        <v>222</v>
      </c>
      <c r="B132">
        <f>VLOOKUP($B$2,'Standard Deposition Curves'!$B$12:$OL$17,(A132/2+1),FALSE)</f>
        <v>7.1993379999999996E-3</v>
      </c>
      <c r="C132">
        <f t="shared" si="7"/>
        <v>7.1095128333333339E-3</v>
      </c>
      <c r="D132">
        <f t="shared" si="8"/>
        <v>7.1095128333333339E-3</v>
      </c>
      <c r="E132">
        <f t="shared" si="11"/>
        <v>7.1095128333333339E-3</v>
      </c>
      <c r="F132">
        <f t="shared" si="9"/>
        <v>6.7778189090909081E-3</v>
      </c>
      <c r="G132">
        <f t="shared" si="10"/>
        <v>5.6114029607843147E-3</v>
      </c>
      <c r="H132">
        <v>222</v>
      </c>
    </row>
    <row r="133" spans="1:8" x14ac:dyDescent="0.25">
      <c r="A133">
        <v>224</v>
      </c>
      <c r="B133">
        <f>VLOOKUP($B$2,'Standard Deposition Curves'!$B$12:$OL$17,(A133/2+1),FALSE)</f>
        <v>7.1092070000000002E-3</v>
      </c>
      <c r="C133">
        <f t="shared" si="7"/>
        <v>7.0212421666666662E-3</v>
      </c>
      <c r="D133">
        <f t="shared" si="8"/>
        <v>7.0212421666666662E-3</v>
      </c>
      <c r="E133">
        <f t="shared" si="11"/>
        <v>7.0212421666666662E-3</v>
      </c>
      <c r="F133">
        <f t="shared" si="9"/>
        <v>6.6972758181818174E-3</v>
      </c>
      <c r="G133">
        <f t="shared" si="10"/>
        <v>5.5582985686274521E-3</v>
      </c>
      <c r="H133">
        <v>224</v>
      </c>
    </row>
    <row r="134" spans="1:8" x14ac:dyDescent="0.25">
      <c r="A134">
        <v>226</v>
      </c>
      <c r="B134">
        <f>VLOOKUP($B$2,'Standard Deposition Curves'!$B$12:$OL$17,(A134/2+1),FALSE)</f>
        <v>7.0209110000000003E-3</v>
      </c>
      <c r="C134">
        <f t="shared" si="7"/>
        <v>6.9349286666666662E-3</v>
      </c>
      <c r="D134">
        <f t="shared" si="8"/>
        <v>6.9349286666666662E-3</v>
      </c>
      <c r="E134">
        <f t="shared" si="11"/>
        <v>6.9349286666666662E-3</v>
      </c>
      <c r="F134">
        <f t="shared" si="9"/>
        <v>6.6185564545454536E-3</v>
      </c>
      <c r="G134">
        <f t="shared" si="10"/>
        <v>5.5063839215686279E-3</v>
      </c>
      <c r="H134">
        <v>226</v>
      </c>
    </row>
    <row r="135" spans="1:8" x14ac:dyDescent="0.25">
      <c r="A135">
        <v>228</v>
      </c>
      <c r="B135">
        <f>VLOOKUP($B$2,'Standard Deposition Curves'!$B$12:$OL$17,(A135/2+1),FALSE)</f>
        <v>6.9346019999999998E-3</v>
      </c>
      <c r="C135">
        <f t="shared" si="7"/>
        <v>6.8506401666666673E-3</v>
      </c>
      <c r="D135">
        <f t="shared" si="8"/>
        <v>6.8506401666666673E-3</v>
      </c>
      <c r="E135">
        <f t="shared" si="11"/>
        <v>6.8506401666666673E-3</v>
      </c>
      <c r="F135">
        <f t="shared" si="9"/>
        <v>6.5416535454545458E-3</v>
      </c>
      <c r="G135">
        <f t="shared" si="10"/>
        <v>5.4556342156862753E-3</v>
      </c>
      <c r="H135">
        <v>228</v>
      </c>
    </row>
    <row r="136" spans="1:8" x14ac:dyDescent="0.25">
      <c r="A136">
        <v>230</v>
      </c>
      <c r="B136">
        <f>VLOOKUP($B$2,'Standard Deposition Curves'!$B$12:$OL$17,(A136/2+1),FALSE)</f>
        <v>6.8502529999999997E-3</v>
      </c>
      <c r="C136">
        <f t="shared" si="7"/>
        <v>6.7685078333333329E-3</v>
      </c>
      <c r="D136">
        <f t="shared" si="8"/>
        <v>6.7685078333333329E-3</v>
      </c>
      <c r="E136">
        <f t="shared" si="11"/>
        <v>6.7685078333333329E-3</v>
      </c>
      <c r="F136">
        <f t="shared" si="9"/>
        <v>6.466555636363636E-3</v>
      </c>
      <c r="G136">
        <f t="shared" si="10"/>
        <v>5.4060208431372546E-3</v>
      </c>
      <c r="H136">
        <v>230</v>
      </c>
    </row>
    <row r="137" spans="1:8" x14ac:dyDescent="0.25">
      <c r="A137">
        <v>232</v>
      </c>
      <c r="B137">
        <f>VLOOKUP($B$2,'Standard Deposition Curves'!$B$12:$OL$17,(A137/2+1),FALSE)</f>
        <v>6.7682269999999999E-3</v>
      </c>
      <c r="C137">
        <f t="shared" si="7"/>
        <v>6.6882178333333335E-3</v>
      </c>
      <c r="D137">
        <f t="shared" si="8"/>
        <v>6.6882178333333335E-3</v>
      </c>
      <c r="E137">
        <f t="shared" si="11"/>
        <v>6.6882178333333335E-3</v>
      </c>
      <c r="F137">
        <f t="shared" si="9"/>
        <v>6.3932752727272725E-3</v>
      </c>
      <c r="G137">
        <f t="shared" si="10"/>
        <v>5.3575187647058823E-3</v>
      </c>
      <c r="H137">
        <v>232</v>
      </c>
    </row>
    <row r="138" spans="1:8" x14ac:dyDescent="0.25">
      <c r="A138">
        <v>234</v>
      </c>
      <c r="B138">
        <f>VLOOKUP($B$2,'Standard Deposition Curves'!$B$12:$OL$17,(A138/2+1),FALSE)</f>
        <v>6.6878859999999997E-3</v>
      </c>
      <c r="C138">
        <f t="shared" si="7"/>
        <v>6.6098141666666678E-3</v>
      </c>
      <c r="D138">
        <f t="shared" si="8"/>
        <v>6.6098141666666678E-3</v>
      </c>
      <c r="E138">
        <f t="shared" si="11"/>
        <v>6.6098141666666678E-3</v>
      </c>
      <c r="F138">
        <f t="shared" si="9"/>
        <v>6.3217471818181829E-3</v>
      </c>
      <c r="G138">
        <f t="shared" si="10"/>
        <v>5.3100933921568626E-3</v>
      </c>
      <c r="H138">
        <v>234</v>
      </c>
    </row>
    <row r="139" spans="1:8" x14ac:dyDescent="0.25">
      <c r="A139">
        <v>236</v>
      </c>
      <c r="B139">
        <f>VLOOKUP($B$2,'Standard Deposition Curves'!$B$12:$OL$17,(A139/2+1),FALSE)</f>
        <v>6.6095360000000001E-3</v>
      </c>
      <c r="C139">
        <f t="shared" si="7"/>
        <v>6.5331934999999994E-3</v>
      </c>
      <c r="D139">
        <f t="shared" si="8"/>
        <v>6.5331934999999994E-3</v>
      </c>
      <c r="E139">
        <f t="shared" si="11"/>
        <v>6.5331934999999994E-3</v>
      </c>
      <c r="F139">
        <f t="shared" si="9"/>
        <v>6.2519780909090919E-3</v>
      </c>
      <c r="G139">
        <f t="shared" si="10"/>
        <v>5.2637233921568639E-3</v>
      </c>
      <c r="H139">
        <v>236</v>
      </c>
    </row>
    <row r="140" spans="1:8" x14ac:dyDescent="0.25">
      <c r="A140">
        <v>238</v>
      </c>
      <c r="B140">
        <f>VLOOKUP($B$2,'Standard Deposition Curves'!$B$12:$OL$17,(A140/2+1),FALSE)</f>
        <v>6.5328549999999997E-3</v>
      </c>
      <c r="C140">
        <f t="shared" si="7"/>
        <v>6.4584438333333332E-3</v>
      </c>
      <c r="D140">
        <f t="shared" si="8"/>
        <v>6.4584438333333332E-3</v>
      </c>
      <c r="E140">
        <f t="shared" si="11"/>
        <v>6.4584438333333332E-3</v>
      </c>
      <c r="F140">
        <f t="shared" si="9"/>
        <v>6.1839138181818193E-3</v>
      </c>
      <c r="G140">
        <f t="shared" si="10"/>
        <v>5.2183758235294121E-3</v>
      </c>
      <c r="H140">
        <v>238</v>
      </c>
    </row>
    <row r="141" spans="1:8" x14ac:dyDescent="0.25">
      <c r="A141">
        <v>240</v>
      </c>
      <c r="B141">
        <f>VLOOKUP($B$2,'Standard Deposition Curves'!$B$12:$OL$17,(A141/2+1),FALSE)</f>
        <v>6.4582049999999998E-3</v>
      </c>
      <c r="C141">
        <f t="shared" si="7"/>
        <v>6.3852535000000002E-3</v>
      </c>
      <c r="D141">
        <f t="shared" si="8"/>
        <v>6.3852535000000002E-3</v>
      </c>
      <c r="E141">
        <f t="shared" si="11"/>
        <v>6.3852535000000002E-3</v>
      </c>
      <c r="F141">
        <f t="shared" si="9"/>
        <v>6.1175611818181817E-3</v>
      </c>
      <c r="G141">
        <f t="shared" si="10"/>
        <v>5.1740310196078422E-3</v>
      </c>
      <c r="H141">
        <v>240</v>
      </c>
    </row>
    <row r="142" spans="1:8" x14ac:dyDescent="0.25">
      <c r="A142">
        <v>242</v>
      </c>
      <c r="B142">
        <f>VLOOKUP($B$2,'Standard Deposition Curves'!$B$12:$OL$17,(A142/2+1),FALSE)</f>
        <v>6.3849880000000003E-3</v>
      </c>
      <c r="C142">
        <f t="shared" ref="C142:C205" si="12">AVERAGE(AVERAGE(B142:B143),B143,AVERAGE(B143:B144))</f>
        <v>6.313623E-3</v>
      </c>
      <c r="D142">
        <f t="shared" ref="D142:D205" si="13">AVERAGE(AVERAGE(B142:B143),B143,AVERAGE(B143:B144))</f>
        <v>6.313623E-3</v>
      </c>
      <c r="E142">
        <f t="shared" si="11"/>
        <v>6.313623E-3</v>
      </c>
      <c r="F142">
        <f t="shared" ref="F142:F205" si="14">AVERAGE(B142:B152)</f>
        <v>6.0528409090909096E-3</v>
      </c>
      <c r="G142">
        <f t="shared" ref="G142:G205" si="15">AVERAGE(B142:B192)</f>
        <v>5.1306550196078419E-3</v>
      </c>
      <c r="H142">
        <v>242</v>
      </c>
    </row>
    <row r="143" spans="1:8" x14ac:dyDescent="0.25">
      <c r="A143">
        <v>244</v>
      </c>
      <c r="B143">
        <f>VLOOKUP($B$2,'Standard Deposition Curves'!$B$12:$OL$17,(A143/2+1),FALSE)</f>
        <v>6.3133640000000001E-3</v>
      </c>
      <c r="C143">
        <f t="shared" si="12"/>
        <v>6.2435864999999995E-3</v>
      </c>
      <c r="D143">
        <f t="shared" si="13"/>
        <v>6.2435864999999995E-3</v>
      </c>
      <c r="E143">
        <f t="shared" si="11"/>
        <v>6.2435864999999995E-3</v>
      </c>
      <c r="F143">
        <f t="shared" si="14"/>
        <v>5.9897297272727273E-3</v>
      </c>
      <c r="G143">
        <f t="shared" si="15"/>
        <v>5.0882257254901949E-3</v>
      </c>
      <c r="H143">
        <v>244</v>
      </c>
    </row>
    <row r="144" spans="1:8" x14ac:dyDescent="0.25">
      <c r="A144">
        <v>246</v>
      </c>
      <c r="B144">
        <f>VLOOKUP($B$2,'Standard Deposition Curves'!$B$12:$OL$17,(A144/2+1),FALSE)</f>
        <v>6.2432939999999999E-3</v>
      </c>
      <c r="C144">
        <f t="shared" si="12"/>
        <v>6.1752891666666671E-3</v>
      </c>
      <c r="D144">
        <f t="shared" si="13"/>
        <v>6.1752891666666671E-3</v>
      </c>
      <c r="E144">
        <f t="shared" si="11"/>
        <v>6.1752891666666671E-3</v>
      </c>
      <c r="F144">
        <f t="shared" si="14"/>
        <v>5.9281806363636362E-3</v>
      </c>
      <c r="G144">
        <f t="shared" si="15"/>
        <v>5.0467164705882339E-3</v>
      </c>
      <c r="H144">
        <v>246</v>
      </c>
    </row>
    <row r="145" spans="1:8" x14ac:dyDescent="0.25">
      <c r="A145">
        <v>248</v>
      </c>
      <c r="B145">
        <f>VLOOKUP($B$2,'Standard Deposition Curves'!$B$12:$OL$17,(A145/2+1),FALSE)</f>
        <v>6.1749789999999997E-3</v>
      </c>
      <c r="C145">
        <f t="shared" si="12"/>
        <v>6.1088746666666666E-3</v>
      </c>
      <c r="D145">
        <f t="shared" si="13"/>
        <v>6.1088746666666666E-3</v>
      </c>
      <c r="E145">
        <f t="shared" si="11"/>
        <v>6.1088746666666666E-3</v>
      </c>
      <c r="F145">
        <f t="shared" si="14"/>
        <v>5.8681747272727267E-3</v>
      </c>
      <c r="G145">
        <f t="shared" si="15"/>
        <v>5.0061059803921566E-3</v>
      </c>
      <c r="H145">
        <v>248</v>
      </c>
    </row>
    <row r="146" spans="1:8" x14ac:dyDescent="0.25">
      <c r="A146">
        <v>250</v>
      </c>
      <c r="B146">
        <f>VLOOKUP($B$2,'Standard Deposition Curves'!$B$12:$OL$17,(A146/2+1),FALSE)</f>
        <v>6.1085250000000001E-3</v>
      </c>
      <c r="C146">
        <f t="shared" si="12"/>
        <v>6.0444365E-3</v>
      </c>
      <c r="D146">
        <f t="shared" si="13"/>
        <v>6.0444365E-3</v>
      </c>
      <c r="E146">
        <f t="shared" si="11"/>
        <v>6.0444365E-3</v>
      </c>
      <c r="F146">
        <f t="shared" si="14"/>
        <v>5.8096613636363639E-3</v>
      </c>
      <c r="G146">
        <f t="shared" si="15"/>
        <v>4.966369647058824E-3</v>
      </c>
      <c r="H146">
        <v>250</v>
      </c>
    </row>
    <row r="147" spans="1:8" x14ac:dyDescent="0.25">
      <c r="A147">
        <v>252</v>
      </c>
      <c r="B147">
        <f>VLOOKUP($B$2,'Standard Deposition Curves'!$B$12:$OL$17,(A147/2+1),FALSE)</f>
        <v>6.0441690000000003E-3</v>
      </c>
      <c r="C147">
        <f t="shared" si="12"/>
        <v>5.9817111666666672E-3</v>
      </c>
      <c r="D147">
        <f t="shared" si="13"/>
        <v>5.9817111666666672E-3</v>
      </c>
      <c r="E147">
        <f t="shared" si="11"/>
        <v>5.9817111666666672E-3</v>
      </c>
      <c r="F147">
        <f t="shared" si="14"/>
        <v>5.7525933636363635E-3</v>
      </c>
      <c r="G147">
        <f t="shared" si="15"/>
        <v>4.9274825294117639E-3</v>
      </c>
      <c r="H147">
        <v>252</v>
      </c>
    </row>
    <row r="148" spans="1:8" x14ac:dyDescent="0.25">
      <c r="A148">
        <v>254</v>
      </c>
      <c r="B148">
        <f>VLOOKUP($B$2,'Standard Deposition Curves'!$B$12:$OL$17,(A148/2+1),FALSE)</f>
        <v>5.9814179999999996E-3</v>
      </c>
      <c r="C148">
        <f t="shared" si="12"/>
        <v>5.9206584999999994E-3</v>
      </c>
      <c r="D148">
        <f t="shared" si="13"/>
        <v>5.9206584999999994E-3</v>
      </c>
      <c r="E148">
        <f t="shared" si="11"/>
        <v>5.9206584999999994E-3</v>
      </c>
      <c r="F148">
        <f t="shared" si="14"/>
        <v>5.6968776363636366E-3</v>
      </c>
      <c r="G148">
        <f t="shared" si="15"/>
        <v>4.8894121176470589E-3</v>
      </c>
      <c r="H148">
        <v>254</v>
      </c>
    </row>
    <row r="149" spans="1:8" x14ac:dyDescent="0.25">
      <c r="A149">
        <v>256</v>
      </c>
      <c r="B149">
        <f>VLOOKUP($B$2,'Standard Deposition Curves'!$B$12:$OL$17,(A149/2+1),FALSE)</f>
        <v>5.9204260000000003E-3</v>
      </c>
      <c r="C149">
        <f t="shared" si="12"/>
        <v>5.8611196666666669E-3</v>
      </c>
      <c r="D149">
        <f t="shared" si="13"/>
        <v>5.8611196666666669E-3</v>
      </c>
      <c r="E149">
        <f t="shared" si="11"/>
        <v>5.8611196666666669E-3</v>
      </c>
      <c r="F149">
        <f t="shared" si="14"/>
        <v>5.6424891818181817E-3</v>
      </c>
      <c r="G149">
        <f t="shared" si="15"/>
        <v>4.8521347254901958E-3</v>
      </c>
      <c r="H149">
        <v>256</v>
      </c>
    </row>
    <row r="150" spans="1:8" x14ac:dyDescent="0.25">
      <c r="A150">
        <v>258</v>
      </c>
      <c r="B150">
        <f>VLOOKUP($B$2,'Standard Deposition Curves'!$B$12:$OL$17,(A150/2+1),FALSE)</f>
        <v>5.8608289999999997E-3</v>
      </c>
      <c r="C150">
        <f t="shared" si="12"/>
        <v>5.8031691666666661E-3</v>
      </c>
      <c r="D150">
        <f t="shared" si="13"/>
        <v>5.8031691666666661E-3</v>
      </c>
      <c r="E150">
        <f t="shared" si="11"/>
        <v>5.8031691666666661E-3</v>
      </c>
      <c r="F150">
        <f t="shared" si="14"/>
        <v>5.5893667272727274E-3</v>
      </c>
      <c r="G150">
        <f t="shared" si="15"/>
        <v>4.8156186078431376E-3</v>
      </c>
      <c r="H150">
        <v>258</v>
      </c>
    </row>
    <row r="151" spans="1:8" x14ac:dyDescent="0.25">
      <c r="A151">
        <v>260</v>
      </c>
      <c r="B151">
        <f>VLOOKUP($B$2,'Standard Deposition Curves'!$B$12:$OL$17,(A151/2+1),FALSE)</f>
        <v>5.8029759999999996E-3</v>
      </c>
      <c r="C151">
        <f t="shared" si="12"/>
        <v>5.7464781666666668E-3</v>
      </c>
      <c r="D151">
        <f t="shared" si="13"/>
        <v>5.7464781666666668E-3</v>
      </c>
      <c r="E151">
        <f t="shared" ref="E151:E214" si="16">AVERAGE(AVERAGE(B151:B152),B152,AVERAGE(B152:B153))</f>
        <v>5.7464781666666668E-3</v>
      </c>
      <c r="F151">
        <f t="shared" si="14"/>
        <v>5.5375097272727276E-3</v>
      </c>
      <c r="G151">
        <f t="shared" si="15"/>
        <v>4.7798446666666664E-3</v>
      </c>
      <c r="H151">
        <v>260</v>
      </c>
    </row>
    <row r="152" spans="1:8" x14ac:dyDescent="0.25">
      <c r="A152">
        <v>262</v>
      </c>
      <c r="B152">
        <f>VLOOKUP($B$2,'Standard Deposition Curves'!$B$12:$OL$17,(A152/2+1),FALSE)</f>
        <v>5.7462820000000001E-3</v>
      </c>
      <c r="C152">
        <f t="shared" si="12"/>
        <v>5.690944333333333E-3</v>
      </c>
      <c r="D152">
        <f t="shared" si="13"/>
        <v>5.690944333333333E-3</v>
      </c>
      <c r="E152">
        <f t="shared" si="16"/>
        <v>5.690944333333333E-3</v>
      </c>
      <c r="F152">
        <f t="shared" si="14"/>
        <v>5.486833272727273E-3</v>
      </c>
      <c r="G152">
        <f t="shared" si="15"/>
        <v>4.7447811372549019E-3</v>
      </c>
      <c r="H152">
        <v>262</v>
      </c>
    </row>
    <row r="153" spans="1:8" x14ac:dyDescent="0.25">
      <c r="A153">
        <v>264</v>
      </c>
      <c r="B153">
        <f>VLOOKUP($B$2,'Standard Deposition Curves'!$B$12:$OL$17,(A153/2+1),FALSE)</f>
        <v>5.6907650000000004E-3</v>
      </c>
      <c r="C153">
        <f t="shared" si="12"/>
        <v>5.6365483333333339E-3</v>
      </c>
      <c r="D153">
        <f t="shared" si="13"/>
        <v>5.6365483333333339E-3</v>
      </c>
      <c r="E153">
        <f t="shared" si="16"/>
        <v>5.6365483333333339E-3</v>
      </c>
      <c r="F153">
        <f t="shared" si="14"/>
        <v>5.4373081818181821E-3</v>
      </c>
      <c r="G153">
        <f t="shared" si="15"/>
        <v>4.7104085686274508E-3</v>
      </c>
      <c r="H153">
        <v>264</v>
      </c>
    </row>
    <row r="154" spans="1:8" x14ac:dyDescent="0.25">
      <c r="A154">
        <v>266</v>
      </c>
      <c r="B154">
        <f>VLOOKUP($B$2,'Standard Deposition Curves'!$B$12:$OL$17,(A154/2+1),FALSE)</f>
        <v>5.6363239999999998E-3</v>
      </c>
      <c r="C154">
        <f t="shared" si="12"/>
        <v>5.5834286666666668E-3</v>
      </c>
      <c r="D154">
        <f t="shared" si="13"/>
        <v>5.5834286666666668E-3</v>
      </c>
      <c r="E154">
        <f t="shared" si="16"/>
        <v>5.5834286666666668E-3</v>
      </c>
      <c r="F154">
        <f t="shared" si="14"/>
        <v>5.3889030000000004E-3</v>
      </c>
      <c r="G154">
        <f t="shared" si="15"/>
        <v>4.6767054901960788E-3</v>
      </c>
      <c r="H154">
        <v>266</v>
      </c>
    </row>
    <row r="155" spans="1:8" x14ac:dyDescent="0.25">
      <c r="A155">
        <v>268</v>
      </c>
      <c r="B155">
        <f>VLOOKUP($B$2,'Standard Deposition Curves'!$B$12:$OL$17,(A155/2+1),FALSE)</f>
        <v>5.5832290000000003E-3</v>
      </c>
      <c r="C155">
        <f t="shared" si="12"/>
        <v>5.5315556666666668E-3</v>
      </c>
      <c r="D155">
        <f t="shared" si="13"/>
        <v>5.5315556666666668E-3</v>
      </c>
      <c r="E155">
        <f t="shared" si="16"/>
        <v>5.5315556666666668E-3</v>
      </c>
      <c r="F155">
        <f t="shared" si="14"/>
        <v>5.3416205454545462E-3</v>
      </c>
      <c r="G155">
        <f t="shared" si="15"/>
        <v>4.6436572352941182E-3</v>
      </c>
      <c r="H155">
        <v>268</v>
      </c>
    </row>
    <row r="156" spans="1:8" x14ac:dyDescent="0.25">
      <c r="A156">
        <v>270</v>
      </c>
      <c r="B156">
        <f>VLOOKUP($B$2,'Standard Deposition Curves'!$B$12:$OL$17,(A156/2+1),FALSE)</f>
        <v>5.5313319999999999E-3</v>
      </c>
      <c r="C156">
        <f t="shared" si="12"/>
        <v>5.4809559999999995E-3</v>
      </c>
      <c r="D156">
        <f t="shared" si="13"/>
        <v>5.4809559999999995E-3</v>
      </c>
      <c r="E156">
        <f t="shared" si="16"/>
        <v>5.4809559999999995E-3</v>
      </c>
      <c r="F156">
        <f t="shared" si="14"/>
        <v>5.2954263636363639E-3</v>
      </c>
      <c r="G156">
        <f t="shared" si="15"/>
        <v>4.6112452941176477E-3</v>
      </c>
      <c r="H156">
        <v>270</v>
      </c>
    </row>
    <row r="157" spans="1:8" x14ac:dyDescent="0.25">
      <c r="A157">
        <v>272</v>
      </c>
      <c r="B157">
        <f>VLOOKUP($B$2,'Standard Deposition Curves'!$B$12:$OL$17,(A157/2+1),FALSE)</f>
        <v>5.480777E-3</v>
      </c>
      <c r="C157">
        <f t="shared" si="12"/>
        <v>5.4315176666666675E-3</v>
      </c>
      <c r="D157">
        <f t="shared" si="13"/>
        <v>5.4315176666666675E-3</v>
      </c>
      <c r="E157">
        <f t="shared" si="16"/>
        <v>5.4315176666666675E-3</v>
      </c>
      <c r="F157">
        <f t="shared" si="14"/>
        <v>5.2503043636363649E-3</v>
      </c>
      <c r="G157">
        <f t="shared" si="15"/>
        <v>4.5794563137254909E-3</v>
      </c>
      <c r="H157">
        <v>272</v>
      </c>
    </row>
    <row r="158" spans="1:8" x14ac:dyDescent="0.25">
      <c r="A158">
        <v>274</v>
      </c>
      <c r="B158">
        <f>VLOOKUP($B$2,'Standard Deposition Curves'!$B$12:$OL$17,(A158/2+1),FALSE)</f>
        <v>5.4312960000000004E-3</v>
      </c>
      <c r="C158">
        <f t="shared" si="12"/>
        <v>5.3833258333333333E-3</v>
      </c>
      <c r="D158">
        <f t="shared" si="13"/>
        <v>5.3833258333333333E-3</v>
      </c>
      <c r="E158">
        <f t="shared" si="16"/>
        <v>5.3833258333333333E-3</v>
      </c>
      <c r="F158">
        <f t="shared" si="14"/>
        <v>5.2062082727272734E-3</v>
      </c>
      <c r="G158">
        <f t="shared" si="15"/>
        <v>4.5482728039215698E-3</v>
      </c>
      <c r="H158">
        <v>274</v>
      </c>
    </row>
    <row r="159" spans="1:8" x14ac:dyDescent="0.25">
      <c r="A159">
        <v>276</v>
      </c>
      <c r="B159">
        <f>VLOOKUP($B$2,'Standard Deposition Curves'!$B$12:$OL$17,(A159/2+1),FALSE)</f>
        <v>5.3831449999999998E-3</v>
      </c>
      <c r="C159">
        <f t="shared" si="12"/>
        <v>5.3363105000000001E-3</v>
      </c>
      <c r="D159">
        <f t="shared" si="13"/>
        <v>5.3363105000000001E-3</v>
      </c>
      <c r="E159">
        <f t="shared" si="16"/>
        <v>5.3363105000000001E-3</v>
      </c>
      <c r="F159">
        <f t="shared" si="14"/>
        <v>5.1631316363636368E-3</v>
      </c>
      <c r="G159">
        <f t="shared" si="15"/>
        <v>4.5176837254901972E-3</v>
      </c>
      <c r="H159">
        <v>276</v>
      </c>
    </row>
    <row r="160" spans="1:8" x14ac:dyDescent="0.25">
      <c r="A160">
        <v>278</v>
      </c>
      <c r="B160">
        <f>VLOOKUP($B$2,'Standard Deposition Curves'!$B$12:$OL$17,(A160/2+1),FALSE)</f>
        <v>5.3360789999999996E-3</v>
      </c>
      <c r="C160">
        <f t="shared" si="12"/>
        <v>5.2905370000000005E-3</v>
      </c>
      <c r="D160">
        <f t="shared" si="13"/>
        <v>5.2905370000000005E-3</v>
      </c>
      <c r="E160">
        <f t="shared" si="16"/>
        <v>5.2905370000000005E-3</v>
      </c>
      <c r="F160">
        <f t="shared" si="14"/>
        <v>5.1210229999999997E-3</v>
      </c>
      <c r="G160">
        <f t="shared" si="15"/>
        <v>4.4876669019607851E-3</v>
      </c>
      <c r="H160">
        <v>278</v>
      </c>
    </row>
    <row r="161" spans="1:8" x14ac:dyDescent="0.25">
      <c r="A161">
        <v>280</v>
      </c>
      <c r="B161">
        <f>VLOOKUP($B$2,'Standard Deposition Curves'!$B$12:$OL$17,(A161/2+1),FALSE)</f>
        <v>5.2904019999999996E-3</v>
      </c>
      <c r="C161">
        <f t="shared" si="12"/>
        <v>5.2456746666666677E-3</v>
      </c>
      <c r="D161">
        <f t="shared" si="13"/>
        <v>5.2456746666666677E-3</v>
      </c>
      <c r="E161">
        <f t="shared" si="16"/>
        <v>5.2456746666666677E-3</v>
      </c>
      <c r="F161">
        <f t="shared" si="14"/>
        <v>5.0798857272727265E-3</v>
      </c>
      <c r="G161">
        <f t="shared" si="15"/>
        <v>4.4582082352941184E-3</v>
      </c>
      <c r="H161">
        <v>280</v>
      </c>
    </row>
    <row r="162" spans="1:8" x14ac:dyDescent="0.25">
      <c r="A162">
        <v>282</v>
      </c>
      <c r="B162">
        <f>VLOOKUP($B$2,'Standard Deposition Curves'!$B$12:$OL$17,(A162/2+1),FALSE)</f>
        <v>5.245535E-3</v>
      </c>
      <c r="C162">
        <f t="shared" si="12"/>
        <v>5.2016445000000007E-3</v>
      </c>
      <c r="D162">
        <f t="shared" si="13"/>
        <v>5.2016445000000007E-3</v>
      </c>
      <c r="E162">
        <f t="shared" si="16"/>
        <v>5.2016445000000007E-3</v>
      </c>
      <c r="F162">
        <f t="shared" si="14"/>
        <v>5.0396434545454541E-3</v>
      </c>
      <c r="G162">
        <f t="shared" si="15"/>
        <v>4.4292816666666674E-3</v>
      </c>
      <c r="H162">
        <v>282</v>
      </c>
    </row>
    <row r="163" spans="1:8" x14ac:dyDescent="0.25">
      <c r="A163">
        <v>284</v>
      </c>
      <c r="B163">
        <f>VLOOKUP($B$2,'Standard Deposition Curves'!$B$12:$OL$17,(A163/2+1),FALSE)</f>
        <v>5.2015059999999998E-3</v>
      </c>
      <c r="C163">
        <f t="shared" si="12"/>
        <v>5.1584925000000004E-3</v>
      </c>
      <c r="D163">
        <f t="shared" si="13"/>
        <v>5.1584925000000004E-3</v>
      </c>
      <c r="E163">
        <f t="shared" si="16"/>
        <v>5.1584925000000004E-3</v>
      </c>
      <c r="F163">
        <f t="shared" si="14"/>
        <v>5.000266636363636E-3</v>
      </c>
      <c r="G163">
        <f t="shared" si="15"/>
        <v>4.4008739411764714E-3</v>
      </c>
      <c r="H163">
        <v>284</v>
      </c>
    </row>
    <row r="164" spans="1:8" x14ac:dyDescent="0.25">
      <c r="A164">
        <v>286</v>
      </c>
      <c r="B164">
        <f>VLOOKUP($B$2,'Standard Deposition Curves'!$B$12:$OL$17,(A164/2+1),FALSE)</f>
        <v>5.1583080000000003E-3</v>
      </c>
      <c r="C164">
        <f t="shared" si="12"/>
        <v>5.116378166666667E-3</v>
      </c>
      <c r="D164">
        <f t="shared" si="13"/>
        <v>5.116378166666667E-3</v>
      </c>
      <c r="E164">
        <f t="shared" si="16"/>
        <v>5.116378166666667E-3</v>
      </c>
      <c r="F164">
        <f t="shared" si="14"/>
        <v>4.9617184545454546E-3</v>
      </c>
      <c r="G164">
        <f t="shared" si="15"/>
        <v>4.3729694313725496E-3</v>
      </c>
      <c r="H164">
        <v>286</v>
      </c>
    </row>
    <row r="165" spans="1:8" x14ac:dyDescent="0.25">
      <c r="A165">
        <v>288</v>
      </c>
      <c r="B165">
        <f>VLOOKUP($B$2,'Standard Deposition Curves'!$B$12:$OL$17,(A165/2+1),FALSE)</f>
        <v>5.1162170000000002E-3</v>
      </c>
      <c r="C165">
        <f t="shared" si="12"/>
        <v>5.0752631666666666E-3</v>
      </c>
      <c r="D165">
        <f t="shared" si="13"/>
        <v>5.0752631666666666E-3</v>
      </c>
      <c r="E165">
        <f t="shared" si="16"/>
        <v>5.0752631666666666E-3</v>
      </c>
      <c r="F165">
        <f t="shared" si="14"/>
        <v>4.9239867272727273E-3</v>
      </c>
      <c r="G165">
        <f t="shared" si="15"/>
        <v>4.3455573725490202E-3</v>
      </c>
      <c r="H165">
        <v>288</v>
      </c>
    </row>
    <row r="166" spans="1:8" x14ac:dyDescent="0.25">
      <c r="A166">
        <v>290</v>
      </c>
      <c r="B166">
        <f>VLOOKUP($B$2,'Standard Deposition Curves'!$B$12:$OL$17,(A166/2+1),FALSE)</f>
        <v>5.0750930000000001E-3</v>
      </c>
      <c r="C166">
        <f t="shared" si="12"/>
        <v>5.0351288333333327E-3</v>
      </c>
      <c r="D166">
        <f t="shared" si="13"/>
        <v>5.0351288333333327E-3</v>
      </c>
      <c r="E166">
        <f t="shared" si="16"/>
        <v>5.0351288333333327E-3</v>
      </c>
      <c r="F166">
        <f t="shared" si="14"/>
        <v>4.8870219999999995E-3</v>
      </c>
      <c r="G166">
        <f t="shared" si="15"/>
        <v>4.3186229411764704E-3</v>
      </c>
      <c r="H166">
        <v>290</v>
      </c>
    </row>
    <row r="167" spans="1:8" x14ac:dyDescent="0.25">
      <c r="A167">
        <v>292</v>
      </c>
      <c r="B167">
        <f>VLOOKUP($B$2,'Standard Deposition Curves'!$B$12:$OL$17,(A167/2+1),FALSE)</f>
        <v>5.0349899999999996E-3</v>
      </c>
      <c r="C167">
        <f t="shared" si="12"/>
        <v>4.9958871666666666E-3</v>
      </c>
      <c r="D167">
        <f t="shared" si="13"/>
        <v>4.9958871666666666E-3</v>
      </c>
      <c r="E167">
        <f t="shared" si="16"/>
        <v>4.9958871666666666E-3</v>
      </c>
      <c r="F167">
        <f t="shared" si="14"/>
        <v>4.8508023636363636E-3</v>
      </c>
      <c r="G167">
        <f t="shared" si="15"/>
        <v>4.2921557254901955E-3</v>
      </c>
      <c r="H167">
        <v>292</v>
      </c>
    </row>
    <row r="168" spans="1:8" x14ac:dyDescent="0.25">
      <c r="A168">
        <v>294</v>
      </c>
      <c r="B168">
        <f>VLOOKUP($B$2,'Standard Deposition Curves'!$B$12:$OL$17,(A168/2+1),FALSE)</f>
        <v>4.9957200000000004E-3</v>
      </c>
      <c r="C168">
        <f t="shared" si="12"/>
        <v>4.9575803333333328E-3</v>
      </c>
      <c r="D168">
        <f t="shared" si="13"/>
        <v>4.9575803333333328E-3</v>
      </c>
      <c r="E168">
        <f t="shared" si="16"/>
        <v>4.9575803333333328E-3</v>
      </c>
      <c r="F168">
        <f t="shared" si="14"/>
        <v>4.8152937272727273E-3</v>
      </c>
      <c r="G168">
        <f t="shared" si="15"/>
        <v>4.2661428823529413E-3</v>
      </c>
      <c r="H168">
        <v>294</v>
      </c>
    </row>
    <row r="169" spans="1:8" x14ac:dyDescent="0.25">
      <c r="A169">
        <v>296</v>
      </c>
      <c r="B169">
        <f>VLOOKUP($B$2,'Standard Deposition Curves'!$B$12:$OL$17,(A169/2+1),FALSE)</f>
        <v>4.9574529999999997E-3</v>
      </c>
      <c r="C169">
        <f t="shared" si="12"/>
        <v>4.9201369999999998E-3</v>
      </c>
      <c r="D169">
        <f t="shared" si="13"/>
        <v>4.9201369999999998E-3</v>
      </c>
      <c r="E169">
        <f t="shared" si="16"/>
        <v>4.9201369999999998E-3</v>
      </c>
      <c r="F169">
        <f t="shared" si="14"/>
        <v>4.7804800000000001E-3</v>
      </c>
      <c r="G169">
        <f t="shared" si="15"/>
        <v>4.2405762941176463E-3</v>
      </c>
      <c r="H169">
        <v>296</v>
      </c>
    </row>
    <row r="170" spans="1:8" x14ac:dyDescent="0.25">
      <c r="A170">
        <v>298</v>
      </c>
      <c r="B170">
        <f>VLOOKUP($B$2,'Standard Deposition Curves'!$B$12:$OL$17,(A170/2+1),FALSE)</f>
        <v>4.9199500000000002E-3</v>
      </c>
      <c r="C170">
        <f t="shared" si="12"/>
        <v>4.8836605000000003E-3</v>
      </c>
      <c r="D170">
        <f t="shared" si="13"/>
        <v>4.8836605000000003E-3</v>
      </c>
      <c r="E170">
        <f t="shared" si="16"/>
        <v>4.8836605000000003E-3</v>
      </c>
      <c r="F170">
        <f t="shared" si="14"/>
        <v>4.746301909090909E-3</v>
      </c>
      <c r="G170">
        <f t="shared" si="15"/>
        <v>4.2154391176470584E-3</v>
      </c>
      <c r="H170">
        <v>298</v>
      </c>
    </row>
    <row r="171" spans="1:8" x14ac:dyDescent="0.25">
      <c r="A171">
        <v>300</v>
      </c>
      <c r="B171">
        <f>VLOOKUP($B$2,'Standard Deposition Curves'!$B$12:$OL$17,(A171/2+1),FALSE)</f>
        <v>4.8835689999999999E-3</v>
      </c>
      <c r="C171">
        <f t="shared" si="12"/>
        <v>4.8478178333333337E-3</v>
      </c>
      <c r="D171">
        <f t="shared" si="13"/>
        <v>4.8478178333333337E-3</v>
      </c>
      <c r="E171">
        <f t="shared" si="16"/>
        <v>4.8478178333333337E-3</v>
      </c>
      <c r="F171">
        <f t="shared" si="14"/>
        <v>4.7127594545454546E-3</v>
      </c>
      <c r="G171">
        <f t="shared" si="15"/>
        <v>4.1907210980392153E-3</v>
      </c>
      <c r="H171">
        <v>300</v>
      </c>
    </row>
    <row r="172" spans="1:8" x14ac:dyDescent="0.25">
      <c r="A172">
        <v>302</v>
      </c>
      <c r="B172">
        <f>VLOOKUP($B$2,'Standard Deposition Curves'!$B$12:$OL$17,(A172/2+1),FALSE)</f>
        <v>4.8477370000000004E-3</v>
      </c>
      <c r="C172">
        <f t="shared" si="12"/>
        <v>4.8124621666666666E-3</v>
      </c>
      <c r="D172">
        <f t="shared" si="13"/>
        <v>4.8124621666666666E-3</v>
      </c>
      <c r="E172">
        <f t="shared" si="16"/>
        <v>4.8124621666666666E-3</v>
      </c>
      <c r="F172">
        <f t="shared" si="14"/>
        <v>4.679781E-3</v>
      </c>
      <c r="G172">
        <f t="shared" si="15"/>
        <v>4.1664001764705871E-3</v>
      </c>
      <c r="H172">
        <v>302</v>
      </c>
    </row>
    <row r="173" spans="1:8" x14ac:dyDescent="0.25">
      <c r="A173">
        <v>304</v>
      </c>
      <c r="B173">
        <f>VLOOKUP($B$2,'Standard Deposition Curves'!$B$12:$OL$17,(A173/2+1),FALSE)</f>
        <v>4.8123899999999997E-3</v>
      </c>
      <c r="C173">
        <f t="shared" si="12"/>
        <v>4.7775921666666664E-3</v>
      </c>
      <c r="D173">
        <f t="shared" si="13"/>
        <v>4.7775921666666664E-3</v>
      </c>
      <c r="E173">
        <f t="shared" si="16"/>
        <v>4.7775921666666664E-3</v>
      </c>
      <c r="F173">
        <f t="shared" si="14"/>
        <v>4.6473516363636372E-3</v>
      </c>
      <c r="G173">
        <f t="shared" si="15"/>
        <v>4.1424673921568612E-3</v>
      </c>
      <c r="H173">
        <v>304</v>
      </c>
    </row>
    <row r="174" spans="1:8" x14ac:dyDescent="0.25">
      <c r="A174">
        <v>306</v>
      </c>
      <c r="B174">
        <f>VLOOKUP($B$2,'Standard Deposition Curves'!$B$12:$OL$17,(A174/2+1),FALSE)</f>
        <v>4.7774760000000001E-3</v>
      </c>
      <c r="C174">
        <f t="shared" si="12"/>
        <v>4.7433528333333331E-3</v>
      </c>
      <c r="D174">
        <f t="shared" si="13"/>
        <v>4.7433528333333331E-3</v>
      </c>
      <c r="E174">
        <f t="shared" si="16"/>
        <v>4.7433528333333331E-3</v>
      </c>
      <c r="F174">
        <f t="shared" si="14"/>
        <v>4.6154580000000002E-3</v>
      </c>
      <c r="G174">
        <f t="shared" si="15"/>
        <v>4.1189137058823518E-3</v>
      </c>
      <c r="H174">
        <v>306</v>
      </c>
    </row>
    <row r="175" spans="1:8" x14ac:dyDescent="0.25">
      <c r="A175">
        <v>308</v>
      </c>
      <c r="B175">
        <f>VLOOKUP($B$2,'Standard Deposition Curves'!$B$12:$OL$17,(A175/2+1),FALSE)</f>
        <v>4.7432589999999997E-3</v>
      </c>
      <c r="C175">
        <f t="shared" si="12"/>
        <v>4.709726E-3</v>
      </c>
      <c r="D175">
        <f t="shared" si="13"/>
        <v>4.709726E-3</v>
      </c>
      <c r="E175">
        <f t="shared" si="16"/>
        <v>4.709726E-3</v>
      </c>
      <c r="F175">
        <f t="shared" si="14"/>
        <v>4.5841125454545448E-3</v>
      </c>
      <c r="G175">
        <f t="shared" si="15"/>
        <v>4.095734411764705E-3</v>
      </c>
      <c r="H175">
        <v>308</v>
      </c>
    </row>
    <row r="176" spans="1:8" x14ac:dyDescent="0.25">
      <c r="A176">
        <v>310</v>
      </c>
      <c r="B176">
        <f>VLOOKUP($B$2,'Standard Deposition Curves'!$B$12:$OL$17,(A176/2+1),FALSE)</f>
        <v>4.7096050000000004E-3</v>
      </c>
      <c r="C176">
        <f t="shared" si="12"/>
        <v>4.6767846666666661E-3</v>
      </c>
      <c r="D176">
        <f t="shared" si="13"/>
        <v>4.6767846666666661E-3</v>
      </c>
      <c r="E176">
        <f t="shared" si="16"/>
        <v>4.6767846666666661E-3</v>
      </c>
      <c r="F176">
        <f t="shared" si="14"/>
        <v>4.5532999090909096E-3</v>
      </c>
      <c r="G176">
        <f t="shared" si="15"/>
        <v>4.0729202352941174E-3</v>
      </c>
      <c r="H176">
        <v>310</v>
      </c>
    </row>
    <row r="177" spans="1:8" x14ac:dyDescent="0.25">
      <c r="A177">
        <v>312</v>
      </c>
      <c r="B177">
        <f>VLOOKUP($B$2,'Standard Deposition Curves'!$B$12:$OL$17,(A177/2+1),FALSE)</f>
        <v>4.6766769999999997E-3</v>
      </c>
      <c r="C177">
        <f t="shared" si="12"/>
        <v>4.644504333333333E-3</v>
      </c>
      <c r="D177">
        <f t="shared" si="13"/>
        <v>4.644504333333333E-3</v>
      </c>
      <c r="E177">
        <f t="shared" si="16"/>
        <v>4.644504333333333E-3</v>
      </c>
      <c r="F177">
        <f t="shared" si="14"/>
        <v>4.5230309999999994E-3</v>
      </c>
      <c r="G177">
        <f t="shared" si="15"/>
        <v>4.0504664705882341E-3</v>
      </c>
      <c r="H177">
        <v>312</v>
      </c>
    </row>
    <row r="178" spans="1:8" x14ac:dyDescent="0.25">
      <c r="A178">
        <v>314</v>
      </c>
      <c r="B178">
        <f>VLOOKUP($B$2,'Standard Deposition Curves'!$B$12:$OL$17,(A178/2+1),FALSE)</f>
        <v>4.6443949999999999E-3</v>
      </c>
      <c r="C178">
        <f t="shared" si="12"/>
        <v>4.6128275000000005E-3</v>
      </c>
      <c r="D178">
        <f t="shared" si="13"/>
        <v>4.6128275000000005E-3</v>
      </c>
      <c r="E178">
        <f t="shared" si="16"/>
        <v>4.6128275000000005E-3</v>
      </c>
      <c r="F178">
        <f t="shared" si="14"/>
        <v>4.4932906363636359E-3</v>
      </c>
      <c r="G178">
        <f t="shared" si="15"/>
        <v>4.0283640980392152E-3</v>
      </c>
      <c r="H178">
        <v>314</v>
      </c>
    </row>
    <row r="179" spans="1:8" x14ac:dyDescent="0.25">
      <c r="A179">
        <v>316</v>
      </c>
      <c r="B179">
        <f>VLOOKUP($B$2,'Standard Deposition Curves'!$B$12:$OL$17,(A179/2+1),FALSE)</f>
        <v>4.6127690000000001E-3</v>
      </c>
      <c r="C179">
        <f t="shared" si="12"/>
        <v>4.5816213333333333E-3</v>
      </c>
      <c r="D179">
        <f t="shared" si="13"/>
        <v>4.5816213333333333E-3</v>
      </c>
      <c r="E179">
        <f t="shared" si="16"/>
        <v>4.5816213333333333E-3</v>
      </c>
      <c r="F179">
        <f t="shared" si="14"/>
        <v>4.4640743636363634E-3</v>
      </c>
      <c r="G179">
        <f t="shared" si="15"/>
        <v>4.0066061568627444E-3</v>
      </c>
      <c r="H179">
        <v>316</v>
      </c>
    </row>
    <row r="180" spans="1:8" x14ac:dyDescent="0.25">
      <c r="A180">
        <v>318</v>
      </c>
      <c r="B180">
        <f>VLOOKUP($B$2,'Standard Deposition Curves'!$B$12:$OL$17,(A180/2+1),FALSE)</f>
        <v>4.5814940000000002E-3</v>
      </c>
      <c r="C180">
        <f t="shared" si="12"/>
        <v>4.5510386666666666E-3</v>
      </c>
      <c r="D180">
        <f t="shared" si="13"/>
        <v>4.5510386666666666E-3</v>
      </c>
      <c r="E180">
        <f t="shared" si="16"/>
        <v>4.5510386666666666E-3</v>
      </c>
      <c r="F180">
        <f t="shared" si="14"/>
        <v>4.4353508181818177E-3</v>
      </c>
      <c r="G180">
        <f t="shared" si="15"/>
        <v>3.9851811764705881E-3</v>
      </c>
      <c r="H180">
        <v>318</v>
      </c>
    </row>
    <row r="181" spans="1:8" x14ac:dyDescent="0.25">
      <c r="A181">
        <v>320</v>
      </c>
      <c r="B181">
        <f>VLOOKUP($B$2,'Standard Deposition Curves'!$B$12:$OL$17,(A181/2+1),FALSE)</f>
        <v>4.5509829999999998E-3</v>
      </c>
      <c r="C181">
        <f t="shared" si="12"/>
        <v>4.5208701666666672E-3</v>
      </c>
      <c r="D181">
        <f t="shared" si="13"/>
        <v>4.5208701666666672E-3</v>
      </c>
      <c r="E181">
        <f t="shared" si="16"/>
        <v>4.5208701666666672E-3</v>
      </c>
      <c r="F181">
        <f t="shared" si="14"/>
        <v>4.4071486363636359E-3</v>
      </c>
      <c r="G181">
        <f t="shared" si="15"/>
        <v>3.9640866274509804E-3</v>
      </c>
      <c r="H181">
        <v>320</v>
      </c>
    </row>
    <row r="182" spans="1:8" x14ac:dyDescent="0.25">
      <c r="A182">
        <v>322</v>
      </c>
      <c r="B182">
        <f>VLOOKUP($B$2,'Standard Deposition Curves'!$B$12:$OL$17,(A182/2+1),FALSE)</f>
        <v>4.5208059999999996E-3</v>
      </c>
      <c r="C182">
        <f t="shared" si="12"/>
        <v>4.4910703333333329E-3</v>
      </c>
      <c r="D182">
        <f t="shared" si="13"/>
        <v>4.4910703333333329E-3</v>
      </c>
      <c r="E182">
        <f t="shared" si="16"/>
        <v>4.4910703333333329E-3</v>
      </c>
      <c r="F182">
        <f t="shared" si="14"/>
        <v>4.3794255454545454E-3</v>
      </c>
      <c r="G182">
        <f t="shared" si="15"/>
        <v>3.9433084313725492E-3</v>
      </c>
      <c r="H182">
        <v>322</v>
      </c>
    </row>
    <row r="183" spans="1:8" x14ac:dyDescent="0.25">
      <c r="A183">
        <v>324</v>
      </c>
      <c r="B183">
        <f>VLOOKUP($B$2,'Standard Deposition Curves'!$B$12:$OL$17,(A183/2+1),FALSE)</f>
        <v>4.4910139999999998E-3</v>
      </c>
      <c r="C183">
        <f t="shared" si="12"/>
        <v>4.4616549999999993E-3</v>
      </c>
      <c r="D183">
        <f t="shared" si="13"/>
        <v>4.4616549999999993E-3</v>
      </c>
      <c r="E183">
        <f t="shared" si="16"/>
        <v>4.4616549999999993E-3</v>
      </c>
      <c r="F183">
        <f t="shared" si="14"/>
        <v>4.3521789999999994E-3</v>
      </c>
      <c r="G183">
        <f t="shared" si="15"/>
        <v>3.9228414705882357E-3</v>
      </c>
      <c r="H183">
        <v>324</v>
      </c>
    </row>
    <row r="184" spans="1:8" x14ac:dyDescent="0.25">
      <c r="A184">
        <v>326</v>
      </c>
      <c r="B184">
        <f>VLOOKUP($B$2,'Standard Deposition Curves'!$B$12:$OL$17,(A184/2+1),FALSE)</f>
        <v>4.4615599999999998E-3</v>
      </c>
      <c r="C184">
        <f t="shared" si="12"/>
        <v>4.4327639999999996E-3</v>
      </c>
      <c r="D184">
        <f t="shared" si="13"/>
        <v>4.4327639999999996E-3</v>
      </c>
      <c r="E184">
        <f t="shared" si="16"/>
        <v>4.4327639999999996E-3</v>
      </c>
      <c r="F184">
        <f t="shared" si="14"/>
        <v>4.3253951818181821E-3</v>
      </c>
      <c r="G184">
        <f t="shared" si="15"/>
        <v>3.9026768431372561E-3</v>
      </c>
      <c r="H184">
        <v>326</v>
      </c>
    </row>
    <row r="185" spans="1:8" x14ac:dyDescent="0.25">
      <c r="A185">
        <v>328</v>
      </c>
      <c r="B185">
        <f>VLOOKUP($B$2,'Standard Deposition Curves'!$B$12:$OL$17,(A185/2+1),FALSE)</f>
        <v>4.432676E-3</v>
      </c>
      <c r="C185">
        <f t="shared" si="12"/>
        <v>4.404433833333333E-3</v>
      </c>
      <c r="D185">
        <f t="shared" si="13"/>
        <v>4.404433833333333E-3</v>
      </c>
      <c r="E185">
        <f t="shared" si="16"/>
        <v>4.404433833333333E-3</v>
      </c>
      <c r="F185">
        <f t="shared" si="14"/>
        <v>4.2990859999999997E-3</v>
      </c>
      <c r="G185">
        <f t="shared" si="15"/>
        <v>3.8828111568627462E-3</v>
      </c>
      <c r="H185">
        <v>328</v>
      </c>
    </row>
    <row r="186" spans="1:8" x14ac:dyDescent="0.25">
      <c r="A186">
        <v>330</v>
      </c>
      <c r="B186">
        <f>VLOOKUP($B$2,'Standard Deposition Curves'!$B$12:$OL$17,(A186/2+1),FALSE)</f>
        <v>4.4043199999999998E-3</v>
      </c>
      <c r="C186">
        <f t="shared" si="12"/>
        <v>4.3767401666666671E-3</v>
      </c>
      <c r="D186">
        <f t="shared" si="13"/>
        <v>4.3767401666666671E-3</v>
      </c>
      <c r="E186">
        <f t="shared" si="16"/>
        <v>4.3767401666666671E-3</v>
      </c>
      <c r="F186">
        <f t="shared" si="14"/>
        <v>4.2732450909090912E-3</v>
      </c>
      <c r="G186">
        <f t="shared" si="15"/>
        <v>3.8632378235294133E-3</v>
      </c>
      <c r="H186">
        <v>330</v>
      </c>
    </row>
    <row r="187" spans="1:8" x14ac:dyDescent="0.25">
      <c r="A187">
        <v>332</v>
      </c>
      <c r="B187">
        <f>VLOOKUP($B$2,'Standard Deposition Curves'!$B$12:$OL$17,(A187/2+1),FALSE)</f>
        <v>4.376647E-3</v>
      </c>
      <c r="C187">
        <f t="shared" si="12"/>
        <v>4.3496324999999997E-3</v>
      </c>
      <c r="D187">
        <f t="shared" si="13"/>
        <v>4.3496324999999997E-3</v>
      </c>
      <c r="E187">
        <f t="shared" si="16"/>
        <v>4.3496324999999997E-3</v>
      </c>
      <c r="F187">
        <f t="shared" si="14"/>
        <v>4.2478780000000001E-3</v>
      </c>
      <c r="G187">
        <f t="shared" si="15"/>
        <v>3.8439533725490205E-3</v>
      </c>
      <c r="H187">
        <v>332</v>
      </c>
    </row>
    <row r="188" spans="1:8" x14ac:dyDescent="0.25">
      <c r="A188">
        <v>334</v>
      </c>
      <c r="B188">
        <f>VLOOKUP($B$2,'Standard Deposition Curves'!$B$12:$OL$17,(A188/2+1),FALSE)</f>
        <v>4.349533E-3</v>
      </c>
      <c r="C188">
        <f t="shared" si="12"/>
        <v>4.3230678333333336E-3</v>
      </c>
      <c r="D188">
        <f t="shared" si="13"/>
        <v>4.3230678333333336E-3</v>
      </c>
      <c r="E188">
        <f t="shared" si="16"/>
        <v>4.3230678333333336E-3</v>
      </c>
      <c r="F188">
        <f t="shared" si="14"/>
        <v>4.2229626363636365E-3</v>
      </c>
      <c r="G188">
        <f t="shared" si="15"/>
        <v>3.8249502156862758E-3</v>
      </c>
      <c r="H188">
        <v>334</v>
      </c>
    </row>
    <row r="189" spans="1:8" x14ac:dyDescent="0.25">
      <c r="A189">
        <v>336</v>
      </c>
      <c r="B189">
        <f>VLOOKUP($B$2,'Standard Deposition Curves'!$B$12:$OL$17,(A189/2+1),FALSE)</f>
        <v>4.3230159999999998E-3</v>
      </c>
      <c r="C189">
        <f t="shared" si="12"/>
        <v>4.2969209999999996E-3</v>
      </c>
      <c r="D189">
        <f t="shared" si="13"/>
        <v>4.2969209999999996E-3</v>
      </c>
      <c r="E189">
        <f t="shared" si="16"/>
        <v>4.2969209999999996E-3</v>
      </c>
      <c r="F189">
        <f t="shared" si="14"/>
        <v>4.1984842727272736E-3</v>
      </c>
      <c r="G189">
        <f t="shared" si="15"/>
        <v>3.8062225882352957E-3</v>
      </c>
      <c r="H189">
        <v>336</v>
      </c>
    </row>
    <row r="190" spans="1:8" x14ac:dyDescent="0.25">
      <c r="A190">
        <v>338</v>
      </c>
      <c r="B190">
        <f>VLOOKUP($B$2,'Standard Deposition Curves'!$B$12:$OL$17,(A190/2+1),FALSE)</f>
        <v>4.2968099999999999E-3</v>
      </c>
      <c r="C190">
        <f t="shared" si="12"/>
        <v>4.2713198333333329E-3</v>
      </c>
      <c r="D190">
        <f t="shared" si="13"/>
        <v>4.2713198333333329E-3</v>
      </c>
      <c r="E190">
        <f t="shared" si="16"/>
        <v>4.2713198333333329E-3</v>
      </c>
      <c r="F190">
        <f t="shared" si="14"/>
        <v>4.1744013636363635E-3</v>
      </c>
      <c r="G190">
        <f t="shared" si="15"/>
        <v>3.7877595882352955E-3</v>
      </c>
      <c r="H190">
        <v>338</v>
      </c>
    </row>
    <row r="191" spans="1:8" x14ac:dyDescent="0.25">
      <c r="A191">
        <v>340</v>
      </c>
      <c r="B191">
        <f>VLOOKUP($B$2,'Standard Deposition Curves'!$B$12:$OL$17,(A191/2+1),FALSE)</f>
        <v>4.2712699999999998E-3</v>
      </c>
      <c r="C191">
        <f t="shared" si="12"/>
        <v>4.2460800000000002E-3</v>
      </c>
      <c r="D191">
        <f t="shared" si="13"/>
        <v>4.2460800000000002E-3</v>
      </c>
      <c r="E191">
        <f t="shared" si="16"/>
        <v>4.2460800000000002E-3</v>
      </c>
      <c r="F191">
        <f t="shared" si="14"/>
        <v>4.1507239090909087E-3</v>
      </c>
      <c r="G191">
        <f t="shared" si="15"/>
        <v>3.7695578627450995E-3</v>
      </c>
      <c r="H191">
        <v>340</v>
      </c>
    </row>
    <row r="192" spans="1:8" x14ac:dyDescent="0.25">
      <c r="A192">
        <v>342</v>
      </c>
      <c r="B192">
        <f>VLOOKUP($B$2,'Standard Deposition Curves'!$B$12:$OL$17,(A192/2+1),FALSE)</f>
        <v>4.2460290000000001E-3</v>
      </c>
      <c r="C192">
        <f t="shared" si="12"/>
        <v>4.2211328333333327E-3</v>
      </c>
      <c r="D192">
        <f t="shared" si="13"/>
        <v>4.2211328333333327E-3</v>
      </c>
      <c r="E192">
        <f t="shared" si="16"/>
        <v>4.2211328333333327E-3</v>
      </c>
      <c r="F192">
        <f t="shared" si="14"/>
        <v>4.1274026363636368E-3</v>
      </c>
      <c r="G192">
        <f t="shared" si="15"/>
        <v>3.7516037254901979E-3</v>
      </c>
      <c r="H192">
        <v>342</v>
      </c>
    </row>
    <row r="193" spans="1:8" x14ac:dyDescent="0.25">
      <c r="A193">
        <v>344</v>
      </c>
      <c r="B193">
        <f>VLOOKUP($B$2,'Standard Deposition Curves'!$B$12:$OL$17,(A193/2+1),FALSE)</f>
        <v>4.2210939999999999E-3</v>
      </c>
      <c r="C193">
        <f t="shared" si="12"/>
        <v>4.1964701666666673E-3</v>
      </c>
      <c r="D193">
        <f t="shared" si="13"/>
        <v>4.1964701666666673E-3</v>
      </c>
      <c r="E193">
        <f t="shared" si="16"/>
        <v>4.1964701666666673E-3</v>
      </c>
      <c r="F193">
        <f t="shared" si="14"/>
        <v>4.1044255454545453E-3</v>
      </c>
      <c r="G193">
        <f t="shared" si="15"/>
        <v>3.7338913529411785E-3</v>
      </c>
      <c r="H193">
        <v>344</v>
      </c>
    </row>
    <row r="194" spans="1:8" x14ac:dyDescent="0.25">
      <c r="A194">
        <v>346</v>
      </c>
      <c r="B194">
        <f>VLOOKUP($B$2,'Standard Deposition Curves'!$B$12:$OL$17,(A194/2+1),FALSE)</f>
        <v>4.1963920000000002E-3</v>
      </c>
      <c r="C194">
        <f t="shared" si="12"/>
        <v>4.1722423333333328E-3</v>
      </c>
      <c r="D194">
        <f t="shared" si="13"/>
        <v>4.1722423333333328E-3</v>
      </c>
      <c r="E194">
        <f t="shared" si="16"/>
        <v>4.1722423333333328E-3</v>
      </c>
      <c r="F194">
        <f t="shared" si="14"/>
        <v>4.0817722727272722E-3</v>
      </c>
      <c r="G194">
        <f t="shared" si="15"/>
        <v>3.7164134117647078E-3</v>
      </c>
      <c r="H194">
        <v>346</v>
      </c>
    </row>
    <row r="195" spans="1:8" x14ac:dyDescent="0.25">
      <c r="A195">
        <v>348</v>
      </c>
      <c r="B195">
        <f>VLOOKUP($B$2,'Standard Deposition Curves'!$B$12:$OL$17,(A195/2+1),FALSE)</f>
        <v>4.1721589999999999E-3</v>
      </c>
      <c r="C195">
        <f t="shared" si="12"/>
        <v>4.1485241666666664E-3</v>
      </c>
      <c r="D195">
        <f t="shared" si="13"/>
        <v>4.1485241666666664E-3</v>
      </c>
      <c r="E195">
        <f t="shared" si="16"/>
        <v>4.1485241666666664E-3</v>
      </c>
      <c r="F195">
        <f t="shared" si="14"/>
        <v>4.0594514545454546E-3</v>
      </c>
      <c r="G195">
        <f t="shared" si="15"/>
        <v>3.6991694901960808E-3</v>
      </c>
      <c r="H195">
        <v>348</v>
      </c>
    </row>
    <row r="196" spans="1:8" x14ac:dyDescent="0.25">
      <c r="A196">
        <v>350</v>
      </c>
      <c r="B196">
        <f>VLOOKUP($B$2,'Standard Deposition Curves'!$B$12:$OL$17,(A196/2+1),FALSE)</f>
        <v>4.1484260000000002E-3</v>
      </c>
      <c r="C196">
        <f t="shared" si="12"/>
        <v>4.125355333333333E-3</v>
      </c>
      <c r="D196">
        <f t="shared" si="13"/>
        <v>4.125355333333333E-3</v>
      </c>
      <c r="E196">
        <f t="shared" si="16"/>
        <v>4.125355333333333E-3</v>
      </c>
      <c r="F196">
        <f t="shared" si="14"/>
        <v>4.0374569999999995E-3</v>
      </c>
      <c r="G196">
        <f t="shared" si="15"/>
        <v>3.682156098039218E-3</v>
      </c>
      <c r="H196">
        <v>350</v>
      </c>
    </row>
    <row r="197" spans="1:8" x14ac:dyDescent="0.25">
      <c r="A197">
        <v>352</v>
      </c>
      <c r="B197">
        <f>VLOOKUP($B$2,'Standard Deposition Curves'!$B$12:$OL$17,(A197/2+1),FALSE)</f>
        <v>4.1252820000000001E-3</v>
      </c>
      <c r="C197">
        <f t="shared" si="12"/>
        <v>4.1026441666666665E-3</v>
      </c>
      <c r="D197">
        <f t="shared" si="13"/>
        <v>4.1026441666666665E-3</v>
      </c>
      <c r="E197">
        <f t="shared" si="16"/>
        <v>4.1026441666666665E-3</v>
      </c>
      <c r="F197">
        <f t="shared" si="14"/>
        <v>4.0157904545454542E-3</v>
      </c>
      <c r="G197">
        <f t="shared" si="15"/>
        <v>3.6653703921568654E-3</v>
      </c>
      <c r="H197">
        <v>352</v>
      </c>
    </row>
    <row r="198" spans="1:8" x14ac:dyDescent="0.25">
      <c r="A198">
        <v>354</v>
      </c>
      <c r="B198">
        <f>VLOOKUP($B$2,'Standard Deposition Curves'!$B$12:$OL$17,(A198/2+1),FALSE)</f>
        <v>4.102578E-3</v>
      </c>
      <c r="C198">
        <f t="shared" si="12"/>
        <v>4.0802943333333331E-3</v>
      </c>
      <c r="D198">
        <f t="shared" si="13"/>
        <v>4.0802943333333331E-3</v>
      </c>
      <c r="E198">
        <f t="shared" si="16"/>
        <v>4.0802943333333331E-3</v>
      </c>
      <c r="F198">
        <f t="shared" si="14"/>
        <v>3.9944391818181818E-3</v>
      </c>
      <c r="G198">
        <f t="shared" si="15"/>
        <v>3.6488058823529431E-3</v>
      </c>
      <c r="H198">
        <v>354</v>
      </c>
    </row>
    <row r="199" spans="1:8" x14ac:dyDescent="0.25">
      <c r="A199">
        <v>356</v>
      </c>
      <c r="B199">
        <f>VLOOKUP($B$2,'Standard Deposition Curves'!$B$12:$OL$17,(A199/2+1),FALSE)</f>
        <v>4.0802709999999999E-3</v>
      </c>
      <c r="C199">
        <f t="shared" si="12"/>
        <v>4.0581741666666669E-3</v>
      </c>
      <c r="D199">
        <f t="shared" si="13"/>
        <v>4.0581741666666669E-3</v>
      </c>
      <c r="E199">
        <f t="shared" si="16"/>
        <v>4.0581741666666669E-3</v>
      </c>
      <c r="F199">
        <f t="shared" si="14"/>
        <v>3.9734096363636361E-3</v>
      </c>
      <c r="G199">
        <f t="shared" si="15"/>
        <v>3.6324582745098062E-3</v>
      </c>
      <c r="H199">
        <v>356</v>
      </c>
    </row>
    <row r="200" spans="1:8" x14ac:dyDescent="0.25">
      <c r="A200">
        <v>358</v>
      </c>
      <c r="B200">
        <f>VLOOKUP($B$2,'Standard Deposition Curves'!$B$12:$OL$17,(A200/2+1),FALSE)</f>
        <v>4.0581039999999999E-3</v>
      </c>
      <c r="C200">
        <f t="shared" si="12"/>
        <v>4.0363786666666665E-3</v>
      </c>
      <c r="D200">
        <f t="shared" si="13"/>
        <v>4.0363786666666665E-3</v>
      </c>
      <c r="E200">
        <f t="shared" si="16"/>
        <v>4.0363786666666665E-3</v>
      </c>
      <c r="F200">
        <f t="shared" si="14"/>
        <v>3.9526838181818185E-3</v>
      </c>
      <c r="G200">
        <f t="shared" si="15"/>
        <v>3.6163198627451E-3</v>
      </c>
      <c r="H200">
        <v>358</v>
      </c>
    </row>
    <row r="201" spans="1:8" x14ac:dyDescent="0.25">
      <c r="A201">
        <v>360</v>
      </c>
      <c r="B201">
        <f>VLOOKUP($B$2,'Standard Deposition Curves'!$B$12:$OL$17,(A201/2+1),FALSE)</f>
        <v>4.0363580000000003E-3</v>
      </c>
      <c r="C201">
        <f t="shared" si="12"/>
        <v>4.0147638333333331E-3</v>
      </c>
      <c r="D201">
        <f t="shared" si="13"/>
        <v>4.0147638333333331E-3</v>
      </c>
      <c r="E201">
        <f t="shared" si="16"/>
        <v>4.0147638333333331E-3</v>
      </c>
      <c r="F201">
        <f t="shared" si="14"/>
        <v>3.9322822727272727E-3</v>
      </c>
      <c r="G201">
        <f t="shared" si="15"/>
        <v>3.6003879019607856E-3</v>
      </c>
      <c r="H201">
        <v>360</v>
      </c>
    </row>
    <row r="202" spans="1:8" x14ac:dyDescent="0.25">
      <c r="A202">
        <v>362</v>
      </c>
      <c r="B202">
        <f>VLOOKUP($B$2,'Standard Deposition Curves'!$B$12:$OL$17,(A202/2+1),FALSE)</f>
        <v>4.0147359999999997E-3</v>
      </c>
      <c r="C202">
        <f t="shared" si="12"/>
        <v>3.9932946666666668E-3</v>
      </c>
      <c r="D202">
        <f t="shared" si="13"/>
        <v>3.9932946666666668E-3</v>
      </c>
      <c r="E202">
        <f t="shared" si="16"/>
        <v>3.9932946666666668E-3</v>
      </c>
      <c r="F202">
        <f t="shared" si="14"/>
        <v>3.9121721818181823E-3</v>
      </c>
      <c r="G202">
        <f t="shared" si="15"/>
        <v>3.5846510980392168E-3</v>
      </c>
      <c r="H202">
        <v>362</v>
      </c>
    </row>
    <row r="203" spans="1:8" x14ac:dyDescent="0.25">
      <c r="A203">
        <v>364</v>
      </c>
      <c r="B203">
        <f>VLOOKUP($B$2,'Standard Deposition Curves'!$B$12:$OL$17,(A203/2+1),FALSE)</f>
        <v>3.9932809999999996E-3</v>
      </c>
      <c r="C203">
        <f t="shared" si="12"/>
        <v>3.9719626666666662E-3</v>
      </c>
      <c r="D203">
        <f t="shared" si="13"/>
        <v>3.9719626666666662E-3</v>
      </c>
      <c r="E203">
        <f t="shared" si="16"/>
        <v>3.9719626666666662E-3</v>
      </c>
      <c r="F203">
        <f t="shared" si="14"/>
        <v>3.8923544545454549E-3</v>
      </c>
      <c r="G203">
        <f t="shared" si="15"/>
        <v>3.5691050980392173E-3</v>
      </c>
      <c r="H203">
        <v>364</v>
      </c>
    </row>
    <row r="204" spans="1:8" x14ac:dyDescent="0.25">
      <c r="A204">
        <v>366</v>
      </c>
      <c r="B204">
        <f>VLOOKUP($B$2,'Standard Deposition Curves'!$B$12:$OL$17,(A204/2+1),FALSE)</f>
        <v>3.9719079999999997E-3</v>
      </c>
      <c r="C204">
        <f t="shared" si="12"/>
        <v>3.9509300000000001E-3</v>
      </c>
      <c r="D204">
        <f t="shared" si="13"/>
        <v>3.9509300000000001E-3</v>
      </c>
      <c r="E204">
        <f t="shared" si="16"/>
        <v>3.9509300000000001E-3</v>
      </c>
      <c r="F204">
        <f t="shared" si="14"/>
        <v>3.872817636363636E-3</v>
      </c>
      <c r="G204">
        <f t="shared" si="15"/>
        <v>3.553745411764707E-3</v>
      </c>
      <c r="H204">
        <v>366</v>
      </c>
    </row>
    <row r="205" spans="1:8" x14ac:dyDescent="0.25">
      <c r="A205">
        <v>368</v>
      </c>
      <c r="B205">
        <f>VLOOKUP($B$2,'Standard Deposition Curves'!$B$12:$OL$17,(A205/2+1),FALSE)</f>
        <v>3.9508629999999998E-3</v>
      </c>
      <c r="C205">
        <f t="shared" si="12"/>
        <v>3.9303061666666672E-3</v>
      </c>
      <c r="D205">
        <f t="shared" si="13"/>
        <v>3.9303061666666672E-3</v>
      </c>
      <c r="E205">
        <f t="shared" si="16"/>
        <v>3.9303061666666672E-3</v>
      </c>
      <c r="F205">
        <f t="shared" si="14"/>
        <v>3.8535799090909091E-3</v>
      </c>
      <c r="G205">
        <f t="shared" si="15"/>
        <v>3.5385739215686284E-3</v>
      </c>
      <c r="H205">
        <v>368</v>
      </c>
    </row>
    <row r="206" spans="1:8" x14ac:dyDescent="0.25">
      <c r="A206">
        <v>370</v>
      </c>
      <c r="B206">
        <f>VLOOKUP($B$2,'Standard Deposition Curves'!$B$12:$OL$17,(A206/2+1),FALSE)</f>
        <v>3.9302199999999999E-3</v>
      </c>
      <c r="C206">
        <f t="shared" ref="C206:C269" si="17">AVERAGE(AVERAGE(B206:B207),B207,AVERAGE(B207:B208))</f>
        <v>3.9101690000000007E-3</v>
      </c>
      <c r="D206">
        <f t="shared" ref="D206:D269" si="18">AVERAGE(AVERAGE(B206:B207),B207,AVERAGE(B207:B208))</f>
        <v>3.9101690000000007E-3</v>
      </c>
      <c r="E206">
        <f t="shared" si="16"/>
        <v>3.9101690000000007E-3</v>
      </c>
      <c r="F206">
        <f t="shared" ref="F206:F269" si="19">AVERAGE(B206:B216)</f>
        <v>3.8346433636363632E-3</v>
      </c>
      <c r="G206">
        <f t="shared" ref="G206:G269" si="20">AVERAGE(B206:B256)</f>
        <v>3.5235897647058838E-3</v>
      </c>
      <c r="H206">
        <v>370</v>
      </c>
    </row>
    <row r="207" spans="1:8" x14ac:dyDescent="0.25">
      <c r="A207">
        <v>372</v>
      </c>
      <c r="B207">
        <f>VLOOKUP($B$2,'Standard Deposition Curves'!$B$12:$OL$17,(A207/2+1),FALSE)</f>
        <v>3.9100940000000002E-3</v>
      </c>
      <c r="C207">
        <f t="shared" si="17"/>
        <v>3.8905031666666666E-3</v>
      </c>
      <c r="D207">
        <f t="shared" si="18"/>
        <v>3.8905031666666666E-3</v>
      </c>
      <c r="E207">
        <f t="shared" si="16"/>
        <v>3.8905031666666666E-3</v>
      </c>
      <c r="F207">
        <f t="shared" si="19"/>
        <v>3.8160110909090908E-3</v>
      </c>
      <c r="G207">
        <f t="shared" si="20"/>
        <v>3.5087914313725499E-3</v>
      </c>
      <c r="H207">
        <v>372</v>
      </c>
    </row>
    <row r="208" spans="1:8" x14ac:dyDescent="0.25">
      <c r="A208">
        <v>374</v>
      </c>
      <c r="B208">
        <f>VLOOKUP($B$2,'Standard Deposition Curves'!$B$12:$OL$17,(A208/2+1),FALSE)</f>
        <v>3.8904180000000001E-3</v>
      </c>
      <c r="C208">
        <f t="shared" si="17"/>
        <v>3.8712861666666664E-3</v>
      </c>
      <c r="D208">
        <f t="shared" si="18"/>
        <v>3.8712861666666664E-3</v>
      </c>
      <c r="E208">
        <f t="shared" si="16"/>
        <v>3.8712861666666664E-3</v>
      </c>
      <c r="F208">
        <f t="shared" si="19"/>
        <v>3.7976693636363637E-3</v>
      </c>
      <c r="G208">
        <f t="shared" si="20"/>
        <v>3.4941724313725495E-3</v>
      </c>
      <c r="H208">
        <v>374</v>
      </c>
    </row>
    <row r="209" spans="1:8" x14ac:dyDescent="0.25">
      <c r="A209">
        <v>376</v>
      </c>
      <c r="B209">
        <f>VLOOKUP($B$2,'Standard Deposition Curves'!$B$12:$OL$17,(A209/2+1),FALSE)</f>
        <v>3.8712529999999998E-3</v>
      </c>
      <c r="C209">
        <f t="shared" si="17"/>
        <v>3.8523479999999998E-3</v>
      </c>
      <c r="D209">
        <f t="shared" si="18"/>
        <v>3.8523479999999998E-3</v>
      </c>
      <c r="E209">
        <f t="shared" si="16"/>
        <v>3.8523479999999998E-3</v>
      </c>
      <c r="F209">
        <f t="shared" si="19"/>
        <v>3.7796153636363637E-3</v>
      </c>
      <c r="G209">
        <f t="shared" si="20"/>
        <v>3.4797270980392162E-3</v>
      </c>
      <c r="H209">
        <v>376</v>
      </c>
    </row>
    <row r="210" spans="1:8" x14ac:dyDescent="0.25">
      <c r="A210">
        <v>378</v>
      </c>
      <c r="B210">
        <f>VLOOKUP($B$2,'Standard Deposition Curves'!$B$12:$OL$17,(A210/2+1),FALSE)</f>
        <v>3.8522869999999998E-3</v>
      </c>
      <c r="C210">
        <f t="shared" si="17"/>
        <v>3.8336970000000001E-3</v>
      </c>
      <c r="D210">
        <f t="shared" si="18"/>
        <v>3.8336970000000001E-3</v>
      </c>
      <c r="E210">
        <f t="shared" si="16"/>
        <v>3.8336970000000001E-3</v>
      </c>
      <c r="F210">
        <f t="shared" si="19"/>
        <v>3.7618157272727268E-3</v>
      </c>
      <c r="G210">
        <f t="shared" si="20"/>
        <v>3.4654463725490199E-3</v>
      </c>
      <c r="H210">
        <v>378</v>
      </c>
    </row>
    <row r="211" spans="1:8" x14ac:dyDescent="0.25">
      <c r="A211">
        <v>380</v>
      </c>
      <c r="B211">
        <f>VLOOKUP($B$2,'Standard Deposition Curves'!$B$12:$OL$17,(A211/2+1),FALSE)</f>
        <v>3.8336870000000001E-3</v>
      </c>
      <c r="C211">
        <f t="shared" si="17"/>
        <v>3.8151693333333334E-3</v>
      </c>
      <c r="D211">
        <f t="shared" si="18"/>
        <v>3.8151693333333334E-3</v>
      </c>
      <c r="E211">
        <f t="shared" si="16"/>
        <v>3.8151693333333334E-3</v>
      </c>
      <c r="F211">
        <f t="shared" si="19"/>
        <v>3.7442742727272727E-3</v>
      </c>
      <c r="G211">
        <f t="shared" si="20"/>
        <v>3.4513271960784314E-3</v>
      </c>
      <c r="H211">
        <v>380</v>
      </c>
    </row>
    <row r="212" spans="1:8" x14ac:dyDescent="0.25">
      <c r="A212">
        <v>382</v>
      </c>
      <c r="B212">
        <f>VLOOKUP($B$2,'Standard Deposition Curves'!$B$12:$OL$17,(A212/2+1),FALSE)</f>
        <v>3.8151470000000001E-3</v>
      </c>
      <c r="C212">
        <f t="shared" si="17"/>
        <v>3.7967478333333338E-3</v>
      </c>
      <c r="D212">
        <f t="shared" si="18"/>
        <v>3.7967478333333338E-3</v>
      </c>
      <c r="E212">
        <f t="shared" si="16"/>
        <v>3.7967478333333338E-3</v>
      </c>
      <c r="F212">
        <f t="shared" si="19"/>
        <v>3.7269574545454546E-3</v>
      </c>
      <c r="G212">
        <f t="shared" si="20"/>
        <v>3.4373595490196081E-3</v>
      </c>
      <c r="H212">
        <v>382</v>
      </c>
    </row>
    <row r="213" spans="1:8" x14ac:dyDescent="0.25">
      <c r="A213">
        <v>384</v>
      </c>
      <c r="B213">
        <f>VLOOKUP($B$2,'Standard Deposition Curves'!$B$12:$OL$17,(A213/2+1),FALSE)</f>
        <v>3.7967410000000002E-3</v>
      </c>
      <c r="C213">
        <f t="shared" si="17"/>
        <v>3.7784229999999995E-3</v>
      </c>
      <c r="D213">
        <f t="shared" si="18"/>
        <v>3.7784229999999995E-3</v>
      </c>
      <c r="E213">
        <f t="shared" si="16"/>
        <v>3.7784229999999995E-3</v>
      </c>
      <c r="F213">
        <f t="shared" si="19"/>
        <v>3.7098681818181819E-3</v>
      </c>
      <c r="G213">
        <f t="shared" si="20"/>
        <v>3.4235400980392157E-3</v>
      </c>
      <c r="H213">
        <v>384</v>
      </c>
    </row>
    <row r="214" spans="1:8" x14ac:dyDescent="0.25">
      <c r="A214">
        <v>386</v>
      </c>
      <c r="B214">
        <f>VLOOKUP($B$2,'Standard Deposition Curves'!$B$12:$OL$17,(A214/2+1),FALSE)</f>
        <v>3.778376E-3</v>
      </c>
      <c r="C214">
        <f t="shared" si="17"/>
        <v>3.7603515000000001E-3</v>
      </c>
      <c r="D214">
        <f t="shared" si="18"/>
        <v>3.7603515000000001E-3</v>
      </c>
      <c r="E214">
        <f t="shared" si="16"/>
        <v>3.7603515000000001E-3</v>
      </c>
      <c r="F214">
        <f t="shared" si="19"/>
        <v>3.6929964545454543E-3</v>
      </c>
      <c r="G214">
        <f t="shared" si="20"/>
        <v>3.4098650980392154E-3</v>
      </c>
      <c r="H214">
        <v>386</v>
      </c>
    </row>
    <row r="215" spans="1:8" x14ac:dyDescent="0.25">
      <c r="A215">
        <v>388</v>
      </c>
      <c r="B215">
        <f>VLOOKUP($B$2,'Standard Deposition Curves'!$B$12:$OL$17,(A215/2+1),FALSE)</f>
        <v>3.7602930000000001E-3</v>
      </c>
      <c r="C215">
        <f t="shared" si="17"/>
        <v>3.7426336666666667E-3</v>
      </c>
      <c r="D215">
        <f t="shared" si="18"/>
        <v>3.7426336666666667E-3</v>
      </c>
      <c r="E215">
        <f t="shared" ref="E215:E278" si="21">AVERAGE(AVERAGE(B215:B216),B216,AVERAGE(B216:B217))</f>
        <v>3.7426336666666667E-3</v>
      </c>
      <c r="F215">
        <f t="shared" si="19"/>
        <v>3.676356090909091E-3</v>
      </c>
      <c r="G215">
        <f t="shared" si="20"/>
        <v>3.3963369999999997E-3</v>
      </c>
      <c r="H215">
        <v>388</v>
      </c>
    </row>
    <row r="216" spans="1:8" x14ac:dyDescent="0.25">
      <c r="A216">
        <v>390</v>
      </c>
      <c r="B216">
        <f>VLOOKUP($B$2,'Standard Deposition Curves'!$B$12:$OL$17,(A216/2+1),FALSE)</f>
        <v>3.7425610000000002E-3</v>
      </c>
      <c r="C216">
        <f t="shared" si="17"/>
        <v>3.7253259999999997E-3</v>
      </c>
      <c r="D216">
        <f t="shared" si="18"/>
        <v>3.7253259999999997E-3</v>
      </c>
      <c r="E216">
        <f t="shared" si="21"/>
        <v>3.7253259999999997E-3</v>
      </c>
      <c r="F216">
        <f t="shared" si="19"/>
        <v>3.6599418181818182E-3</v>
      </c>
      <c r="G216">
        <f t="shared" si="20"/>
        <v>3.3829567647058823E-3</v>
      </c>
      <c r="H216">
        <v>390</v>
      </c>
    </row>
    <row r="217" spans="1:8" x14ac:dyDescent="0.25">
      <c r="A217">
        <v>392</v>
      </c>
      <c r="B217">
        <f>VLOOKUP($B$2,'Standard Deposition Curves'!$B$12:$OL$17,(A217/2+1),FALSE)</f>
        <v>3.7252650000000002E-3</v>
      </c>
      <c r="C217">
        <f t="shared" si="17"/>
        <v>3.7084048333333335E-3</v>
      </c>
      <c r="D217">
        <f t="shared" si="18"/>
        <v>3.7084048333333335E-3</v>
      </c>
      <c r="E217">
        <f t="shared" si="21"/>
        <v>3.7084048333333335E-3</v>
      </c>
      <c r="F217">
        <f t="shared" si="19"/>
        <v>3.6437510909090908E-3</v>
      </c>
      <c r="G217">
        <f t="shared" si="20"/>
        <v>3.3697255882352939E-3</v>
      </c>
      <c r="H217">
        <v>392</v>
      </c>
    </row>
    <row r="218" spans="1:8" x14ac:dyDescent="0.25">
      <c r="A218">
        <v>394</v>
      </c>
      <c r="B218">
        <f>VLOOKUP($B$2,'Standard Deposition Curves'!$B$12:$OL$17,(A218/2+1),FALSE)</f>
        <v>3.7083350000000001E-3</v>
      </c>
      <c r="C218">
        <f t="shared" si="17"/>
        <v>3.6918479999999997E-3</v>
      </c>
      <c r="D218">
        <f t="shared" si="18"/>
        <v>3.6918479999999997E-3</v>
      </c>
      <c r="E218">
        <f t="shared" si="21"/>
        <v>3.6918479999999997E-3</v>
      </c>
      <c r="F218">
        <f t="shared" si="19"/>
        <v>3.6277684545454538E-3</v>
      </c>
      <c r="G218">
        <f t="shared" si="20"/>
        <v>3.3566395294117647E-3</v>
      </c>
      <c r="H218">
        <v>394</v>
      </c>
    </row>
    <row r="219" spans="1:8" x14ac:dyDescent="0.25">
      <c r="A219">
        <v>396</v>
      </c>
      <c r="B219">
        <f>VLOOKUP($B$2,'Standard Deposition Curves'!$B$12:$OL$17,(A219/2+1),FALSE)</f>
        <v>3.6918239999999998E-3</v>
      </c>
      <c r="C219">
        <f t="shared" si="17"/>
        <v>3.6754971666666664E-3</v>
      </c>
      <c r="D219">
        <f t="shared" si="18"/>
        <v>3.6754971666666664E-3</v>
      </c>
      <c r="E219">
        <f t="shared" si="21"/>
        <v>3.6754971666666664E-3</v>
      </c>
      <c r="F219">
        <f t="shared" si="19"/>
        <v>3.6119870909090902E-3</v>
      </c>
      <c r="G219">
        <f t="shared" si="20"/>
        <v>3.3436939803921564E-3</v>
      </c>
      <c r="H219">
        <v>396</v>
      </c>
    </row>
    <row r="220" spans="1:8" x14ac:dyDescent="0.25">
      <c r="A220">
        <v>398</v>
      </c>
      <c r="B220">
        <f>VLOOKUP($B$2,'Standard Deposition Curves'!$B$12:$OL$17,(A220/2+1),FALSE)</f>
        <v>3.675457E-3</v>
      </c>
      <c r="C220">
        <f t="shared" si="17"/>
        <v>3.6593304999999999E-3</v>
      </c>
      <c r="D220">
        <f t="shared" si="18"/>
        <v>3.6593304999999999E-3</v>
      </c>
      <c r="E220">
        <f t="shared" si="21"/>
        <v>3.6593304999999999E-3</v>
      </c>
      <c r="F220">
        <f t="shared" si="19"/>
        <v>3.5963753636363643E-3</v>
      </c>
      <c r="G220">
        <f t="shared" si="20"/>
        <v>3.3308810196078422E-3</v>
      </c>
      <c r="H220">
        <v>398</v>
      </c>
    </row>
    <row r="221" spans="1:8" x14ac:dyDescent="0.25">
      <c r="A221">
        <v>400</v>
      </c>
      <c r="B221">
        <f>VLOOKUP($B$2,'Standard Deposition Curves'!$B$12:$OL$17,(A221/2+1),FALSE)</f>
        <v>3.659331E-3</v>
      </c>
      <c r="C221">
        <f t="shared" si="17"/>
        <v>3.6432173333333334E-3</v>
      </c>
      <c r="D221">
        <f t="shared" si="18"/>
        <v>3.6432173333333334E-3</v>
      </c>
      <c r="E221">
        <f t="shared" si="21"/>
        <v>3.6432173333333334E-3</v>
      </c>
      <c r="F221">
        <f t="shared" si="19"/>
        <v>3.5809403636363635E-3</v>
      </c>
      <c r="G221">
        <f t="shared" si="20"/>
        <v>3.318198294117647E-3</v>
      </c>
      <c r="H221">
        <v>400</v>
      </c>
    </row>
    <row r="222" spans="1:8" x14ac:dyDescent="0.25">
      <c r="A222">
        <v>402</v>
      </c>
      <c r="B222">
        <f>VLOOKUP($B$2,'Standard Deposition Curves'!$B$12:$OL$17,(A222/2+1),FALSE)</f>
        <v>3.6432019999999999E-3</v>
      </c>
      <c r="C222">
        <f t="shared" si="17"/>
        <v>3.6271689999999995E-3</v>
      </c>
      <c r="D222">
        <f t="shared" si="18"/>
        <v>3.6271689999999995E-3</v>
      </c>
      <c r="E222">
        <f t="shared" si="21"/>
        <v>3.6271689999999995E-3</v>
      </c>
      <c r="F222">
        <f t="shared" si="19"/>
        <v>3.5656643636363633E-3</v>
      </c>
      <c r="G222">
        <f t="shared" si="20"/>
        <v>3.3056379999999996E-3</v>
      </c>
      <c r="H222">
        <v>402</v>
      </c>
    </row>
    <row r="223" spans="1:8" x14ac:dyDescent="0.25">
      <c r="A223">
        <v>404</v>
      </c>
      <c r="B223">
        <f>VLOOKUP($B$2,'Standard Deposition Curves'!$B$12:$OL$17,(A223/2+1),FALSE)</f>
        <v>3.6271649999999999E-3</v>
      </c>
      <c r="C223">
        <f t="shared" si="17"/>
        <v>3.6111841666666665E-3</v>
      </c>
      <c r="D223">
        <f t="shared" si="18"/>
        <v>3.6111841666666665E-3</v>
      </c>
      <c r="E223">
        <f t="shared" si="21"/>
        <v>3.6111841666666665E-3</v>
      </c>
      <c r="F223">
        <f t="shared" si="19"/>
        <v>3.5505542727272727E-3</v>
      </c>
      <c r="G223">
        <f t="shared" si="20"/>
        <v>3.2931971176470582E-3</v>
      </c>
      <c r="H223">
        <v>404</v>
      </c>
    </row>
    <row r="224" spans="1:8" x14ac:dyDescent="0.25">
      <c r="A224">
        <v>406</v>
      </c>
      <c r="B224">
        <f>VLOOKUP($B$2,'Standard Deposition Curves'!$B$12:$OL$17,(A224/2+1),FALSE)</f>
        <v>3.6111519999999999E-3</v>
      </c>
      <c r="C224">
        <f t="shared" si="17"/>
        <v>3.5953693333333329E-3</v>
      </c>
      <c r="D224">
        <f t="shared" si="18"/>
        <v>3.5953693333333329E-3</v>
      </c>
      <c r="E224">
        <f t="shared" si="21"/>
        <v>3.5953693333333329E-3</v>
      </c>
      <c r="F224">
        <f t="shared" si="19"/>
        <v>3.535595454545455E-3</v>
      </c>
      <c r="G224">
        <f t="shared" si="20"/>
        <v>3.2808729019607841E-3</v>
      </c>
      <c r="H224">
        <v>406</v>
      </c>
    </row>
    <row r="225" spans="1:8" x14ac:dyDescent="0.25">
      <c r="A225">
        <v>408</v>
      </c>
      <c r="B225">
        <f>VLOOKUP($B$2,'Standard Deposition Curves'!$B$12:$OL$17,(A225/2+1),FALSE)</f>
        <v>3.5953320000000001E-3</v>
      </c>
      <c r="C225">
        <f t="shared" si="17"/>
        <v>3.5797898333333332E-3</v>
      </c>
      <c r="D225">
        <f t="shared" si="18"/>
        <v>3.5797898333333332E-3</v>
      </c>
      <c r="E225">
        <f t="shared" si="21"/>
        <v>3.5797898333333332E-3</v>
      </c>
      <c r="F225">
        <f t="shared" si="19"/>
        <v>3.5208007272727274E-3</v>
      </c>
      <c r="G225">
        <f t="shared" si="20"/>
        <v>3.2686679019607841E-3</v>
      </c>
      <c r="H225">
        <v>408</v>
      </c>
    </row>
    <row r="226" spans="1:8" x14ac:dyDescent="0.25">
      <c r="A226">
        <v>410</v>
      </c>
      <c r="B226">
        <f>VLOOKUP($B$2,'Standard Deposition Curves'!$B$12:$OL$17,(A226/2+1),FALSE)</f>
        <v>3.579736E-3</v>
      </c>
      <c r="C226">
        <f t="shared" si="17"/>
        <v>3.5645073333333333E-3</v>
      </c>
      <c r="D226">
        <f t="shared" si="18"/>
        <v>3.5645073333333333E-3</v>
      </c>
      <c r="E226">
        <f t="shared" si="21"/>
        <v>3.5645073333333333E-3</v>
      </c>
      <c r="F226">
        <f t="shared" si="19"/>
        <v>3.5061738181818179E-3</v>
      </c>
      <c r="G226">
        <f t="shared" si="20"/>
        <v>3.2565836274509796E-3</v>
      </c>
      <c r="H226">
        <v>410</v>
      </c>
    </row>
    <row r="227" spans="1:8" x14ac:dyDescent="0.25">
      <c r="A227">
        <v>412</v>
      </c>
      <c r="B227">
        <f>VLOOKUP($B$2,'Standard Deposition Curves'!$B$12:$OL$17,(A227/2+1),FALSE)</f>
        <v>3.5644629999999999E-3</v>
      </c>
      <c r="C227">
        <f t="shared" si="17"/>
        <v>3.5495044999999999E-3</v>
      </c>
      <c r="D227">
        <f t="shared" si="18"/>
        <v>3.5495044999999999E-3</v>
      </c>
      <c r="E227">
        <f t="shared" si="21"/>
        <v>3.5495044999999999E-3</v>
      </c>
      <c r="F227">
        <f t="shared" si="19"/>
        <v>3.4917262727272723E-3</v>
      </c>
      <c r="G227">
        <f t="shared" si="20"/>
        <v>3.2446227058823525E-3</v>
      </c>
      <c r="H227">
        <v>412</v>
      </c>
    </row>
    <row r="228" spans="1:8" x14ac:dyDescent="0.25">
      <c r="A228">
        <v>414</v>
      </c>
      <c r="B228">
        <f>VLOOKUP($B$2,'Standard Deposition Curves'!$B$12:$OL$17,(A228/2+1),FALSE)</f>
        <v>3.5494559999999999E-3</v>
      </c>
      <c r="C228">
        <f t="shared" si="17"/>
        <v>3.5347518333333334E-3</v>
      </c>
      <c r="D228">
        <f t="shared" si="18"/>
        <v>3.5347518333333334E-3</v>
      </c>
      <c r="E228">
        <f t="shared" si="21"/>
        <v>3.5347518333333334E-3</v>
      </c>
      <c r="F228">
        <f t="shared" si="19"/>
        <v>3.4774556363636367E-3</v>
      </c>
      <c r="G228">
        <f t="shared" si="20"/>
        <v>3.2327829019607839E-3</v>
      </c>
      <c r="H228">
        <v>414</v>
      </c>
    </row>
    <row r="229" spans="1:8" x14ac:dyDescent="0.25">
      <c r="A229">
        <v>416</v>
      </c>
      <c r="B229">
        <f>VLOOKUP($B$2,'Standard Deposition Curves'!$B$12:$OL$17,(A229/2+1),FALSE)</f>
        <v>3.5347400000000002E-3</v>
      </c>
      <c r="C229">
        <f t="shared" si="17"/>
        <v>3.520132E-3</v>
      </c>
      <c r="D229">
        <f t="shared" si="18"/>
        <v>3.520132E-3</v>
      </c>
      <c r="E229">
        <f t="shared" si="21"/>
        <v>3.520132E-3</v>
      </c>
      <c r="F229">
        <f t="shared" si="19"/>
        <v>3.4633618181818186E-3</v>
      </c>
      <c r="G229">
        <f t="shared" si="20"/>
        <v>3.221061392156862E-3</v>
      </c>
      <c r="H229">
        <v>416</v>
      </c>
    </row>
    <row r="230" spans="1:8" x14ac:dyDescent="0.25">
      <c r="A230">
        <v>418</v>
      </c>
      <c r="B230">
        <f>VLOOKUP($B$2,'Standard Deposition Curves'!$B$12:$OL$17,(A230/2+1),FALSE)</f>
        <v>3.520095E-3</v>
      </c>
      <c r="C230">
        <f t="shared" si="17"/>
        <v>3.505679666666667E-3</v>
      </c>
      <c r="D230">
        <f t="shared" si="18"/>
        <v>3.505679666666667E-3</v>
      </c>
      <c r="E230">
        <f t="shared" si="21"/>
        <v>3.505679666666667E-3</v>
      </c>
      <c r="F230">
        <f t="shared" si="19"/>
        <v>3.4494220909090908E-3</v>
      </c>
      <c r="G230">
        <f t="shared" si="20"/>
        <v>3.2094526274509799E-3</v>
      </c>
      <c r="H230">
        <v>418</v>
      </c>
    </row>
    <row r="231" spans="1:8" x14ac:dyDescent="0.25">
      <c r="A231">
        <v>420</v>
      </c>
      <c r="B231">
        <f>VLOOKUP($B$2,'Standard Deposition Curves'!$B$12:$OL$17,(A231/2+1),FALSE)</f>
        <v>3.505672E-3</v>
      </c>
      <c r="C231">
        <f t="shared" si="17"/>
        <v>3.4913071666666669E-3</v>
      </c>
      <c r="D231">
        <f t="shared" si="18"/>
        <v>3.4913071666666669E-3</v>
      </c>
      <c r="E231">
        <f t="shared" si="21"/>
        <v>3.4913071666666669E-3</v>
      </c>
      <c r="F231">
        <f t="shared" si="19"/>
        <v>3.4356427272727269E-3</v>
      </c>
      <c r="G231">
        <f t="shared" si="20"/>
        <v>3.1979545882352932E-3</v>
      </c>
      <c r="H231">
        <v>420</v>
      </c>
    </row>
    <row r="232" spans="1:8" x14ac:dyDescent="0.25">
      <c r="A232">
        <v>422</v>
      </c>
      <c r="B232">
        <f>VLOOKUP($B$2,'Standard Deposition Curves'!$B$12:$OL$17,(A232/2+1),FALSE)</f>
        <v>3.4912950000000002E-3</v>
      </c>
      <c r="C232">
        <f t="shared" si="17"/>
        <v>3.4769795E-3</v>
      </c>
      <c r="D232">
        <f t="shared" si="18"/>
        <v>3.4769795E-3</v>
      </c>
      <c r="E232">
        <f t="shared" si="21"/>
        <v>3.4769795E-3</v>
      </c>
      <c r="F232">
        <f t="shared" si="19"/>
        <v>3.4220006363636364E-3</v>
      </c>
      <c r="G232">
        <f t="shared" si="20"/>
        <v>3.1865591176470586E-3</v>
      </c>
      <c r="H232">
        <v>422</v>
      </c>
    </row>
    <row r="233" spans="1:8" x14ac:dyDescent="0.25">
      <c r="A233">
        <v>424</v>
      </c>
      <c r="B233">
        <f>VLOOKUP($B$2,'Standard Deposition Curves'!$B$12:$OL$17,(A233/2+1),FALSE)</f>
        <v>3.476991E-3</v>
      </c>
      <c r="C233">
        <f t="shared" si="17"/>
        <v>3.4626455E-3</v>
      </c>
      <c r="D233">
        <f t="shared" si="18"/>
        <v>3.4626455E-3</v>
      </c>
      <c r="E233">
        <f t="shared" si="21"/>
        <v>3.4626455E-3</v>
      </c>
      <c r="F233">
        <f t="shared" si="19"/>
        <v>3.4084918181818179E-3</v>
      </c>
      <c r="G233">
        <f t="shared" si="20"/>
        <v>3.1752613921568625E-3</v>
      </c>
      <c r="H233">
        <v>424</v>
      </c>
    </row>
    <row r="234" spans="1:8" x14ac:dyDescent="0.25">
      <c r="A234">
        <v>426</v>
      </c>
      <c r="B234">
        <f>VLOOKUP($B$2,'Standard Deposition Curves'!$B$12:$OL$17,(A234/2+1),FALSE)</f>
        <v>3.4626180000000002E-3</v>
      </c>
      <c r="C234">
        <f t="shared" si="17"/>
        <v>3.4484489999999997E-3</v>
      </c>
      <c r="D234">
        <f t="shared" si="18"/>
        <v>3.4484489999999997E-3</v>
      </c>
      <c r="E234">
        <f t="shared" si="21"/>
        <v>3.4484489999999997E-3</v>
      </c>
      <c r="F234">
        <f t="shared" si="19"/>
        <v>3.3951034545454547E-3</v>
      </c>
      <c r="G234">
        <f t="shared" si="20"/>
        <v>3.1640588431372553E-3</v>
      </c>
      <c r="H234">
        <v>426</v>
      </c>
    </row>
    <row r="235" spans="1:8" x14ac:dyDescent="0.25">
      <c r="A235">
        <v>428</v>
      </c>
      <c r="B235">
        <f>VLOOKUP($B$2,'Standard Deposition Curves'!$B$12:$OL$17,(A235/2+1),FALSE)</f>
        <v>3.4484099999999998E-3</v>
      </c>
      <c r="C235">
        <f t="shared" si="17"/>
        <v>3.4344944999999999E-3</v>
      </c>
      <c r="D235">
        <f t="shared" si="18"/>
        <v>3.4344944999999999E-3</v>
      </c>
      <c r="E235">
        <f t="shared" si="21"/>
        <v>3.4344944999999999E-3</v>
      </c>
      <c r="F235">
        <f t="shared" si="19"/>
        <v>3.3818610909090909E-3</v>
      </c>
      <c r="G235">
        <f t="shared" si="20"/>
        <v>3.152955647058823E-3</v>
      </c>
      <c r="H235">
        <v>428</v>
      </c>
    </row>
    <row r="236" spans="1:8" x14ac:dyDescent="0.25">
      <c r="A236">
        <v>430</v>
      </c>
      <c r="B236">
        <f>VLOOKUP($B$2,'Standard Deposition Curves'!$B$12:$OL$17,(A236/2+1),FALSE)</f>
        <v>3.4344359999999999E-3</v>
      </c>
      <c r="C236">
        <f t="shared" si="17"/>
        <v>3.4208623333333334E-3</v>
      </c>
      <c r="D236">
        <f t="shared" si="18"/>
        <v>3.4208623333333334E-3</v>
      </c>
      <c r="E236">
        <f t="shared" si="21"/>
        <v>3.4208623333333334E-3</v>
      </c>
      <c r="F236">
        <f t="shared" si="19"/>
        <v>3.368776181818182E-3</v>
      </c>
      <c r="G236">
        <f t="shared" si="20"/>
        <v>3.1419537254901951E-3</v>
      </c>
      <c r="H236">
        <v>430</v>
      </c>
    </row>
    <row r="237" spans="1:8" x14ac:dyDescent="0.25">
      <c r="A237">
        <v>432</v>
      </c>
      <c r="B237">
        <f>VLOOKUP($B$2,'Standard Deposition Curves'!$B$12:$OL$17,(A237/2+1),FALSE)</f>
        <v>3.420813E-3</v>
      </c>
      <c r="C237">
        <f t="shared" si="17"/>
        <v>3.4075301666666668E-3</v>
      </c>
      <c r="D237">
        <f t="shared" si="18"/>
        <v>3.4075301666666668E-3</v>
      </c>
      <c r="E237">
        <f t="shared" si="21"/>
        <v>3.4075301666666668E-3</v>
      </c>
      <c r="F237">
        <f t="shared" si="19"/>
        <v>3.3558597272727269E-3</v>
      </c>
      <c r="G237">
        <f t="shared" si="20"/>
        <v>3.1310549215686273E-3</v>
      </c>
      <c r="H237">
        <v>432</v>
      </c>
    </row>
    <row r="238" spans="1:8" x14ac:dyDescent="0.25">
      <c r="A238">
        <v>434</v>
      </c>
      <c r="B238">
        <f>VLOOKUP($B$2,'Standard Deposition Curves'!$B$12:$OL$17,(A238/2+1),FALSE)</f>
        <v>3.4074859999999999E-3</v>
      </c>
      <c r="C238">
        <f t="shared" si="17"/>
        <v>3.3944308333333333E-3</v>
      </c>
      <c r="D238">
        <f t="shared" si="18"/>
        <v>3.3944308333333333E-3</v>
      </c>
      <c r="E238">
        <f t="shared" si="21"/>
        <v>3.3944308333333333E-3</v>
      </c>
      <c r="F238">
        <f t="shared" si="19"/>
        <v>3.3431032727272731E-3</v>
      </c>
      <c r="G238">
        <f t="shared" si="20"/>
        <v>3.1202561764705873E-3</v>
      </c>
      <c r="H238">
        <v>434</v>
      </c>
    </row>
    <row r="239" spans="1:8" x14ac:dyDescent="0.25">
      <c r="A239">
        <v>436</v>
      </c>
      <c r="B239">
        <f>VLOOKUP($B$2,'Standard Deposition Curves'!$B$12:$OL$17,(A239/2+1),FALSE)</f>
        <v>3.3944240000000001E-3</v>
      </c>
      <c r="C239">
        <f t="shared" si="17"/>
        <v>3.381426333333333E-3</v>
      </c>
      <c r="D239">
        <f t="shared" si="18"/>
        <v>3.381426333333333E-3</v>
      </c>
      <c r="E239">
        <f t="shared" si="21"/>
        <v>3.381426333333333E-3</v>
      </c>
      <c r="F239">
        <f t="shared" si="19"/>
        <v>3.3305000000000001E-3</v>
      </c>
      <c r="G239">
        <f t="shared" si="20"/>
        <v>3.1095534313725489E-3</v>
      </c>
      <c r="H239">
        <v>436</v>
      </c>
    </row>
    <row r="240" spans="1:8" x14ac:dyDescent="0.25">
      <c r="A240">
        <v>438</v>
      </c>
      <c r="B240">
        <f>VLOOKUP($B$2,'Standard Deposition Curves'!$B$12:$OL$17,(A240/2+1),FALSE)</f>
        <v>3.3814029999999998E-3</v>
      </c>
      <c r="C240">
        <f t="shared" si="17"/>
        <v>3.368516666666667E-3</v>
      </c>
      <c r="D240">
        <f t="shared" si="18"/>
        <v>3.368516666666667E-3</v>
      </c>
      <c r="E240">
        <f t="shared" si="21"/>
        <v>3.368516666666667E-3</v>
      </c>
      <c r="F240">
        <f t="shared" si="19"/>
        <v>3.318026181818182E-3</v>
      </c>
      <c r="G240">
        <f t="shared" si="20"/>
        <v>3.0989418039215687E-3</v>
      </c>
      <c r="H240">
        <v>438</v>
      </c>
    </row>
    <row r="241" spans="1:8" x14ac:dyDescent="0.25">
      <c r="A241">
        <v>440</v>
      </c>
      <c r="B241">
        <f>VLOOKUP($B$2,'Standard Deposition Curves'!$B$12:$OL$17,(A241/2+1),FALSE)</f>
        <v>3.3685220000000001E-3</v>
      </c>
      <c r="C241">
        <f t="shared" si="17"/>
        <v>3.3556093333333334E-3</v>
      </c>
      <c r="D241">
        <f t="shared" si="18"/>
        <v>3.3556093333333334E-3</v>
      </c>
      <c r="E241">
        <f t="shared" si="21"/>
        <v>3.3556093333333334E-3</v>
      </c>
      <c r="F241">
        <f t="shared" si="19"/>
        <v>3.3056780909090908E-3</v>
      </c>
      <c r="G241">
        <f t="shared" si="20"/>
        <v>3.0884213725490195E-3</v>
      </c>
      <c r="H241">
        <v>440</v>
      </c>
    </row>
    <row r="242" spans="1:8" x14ac:dyDescent="0.25">
      <c r="A242">
        <v>442</v>
      </c>
      <c r="B242">
        <f>VLOOKUP($B$2,'Standard Deposition Curves'!$B$12:$OL$17,(A242/2+1),FALSE)</f>
        <v>3.3556089999999998E-3</v>
      </c>
      <c r="C242">
        <f t="shared" si="17"/>
        <v>3.3426866666666668E-3</v>
      </c>
      <c r="D242">
        <f t="shared" si="18"/>
        <v>3.3426866666666668E-3</v>
      </c>
      <c r="E242">
        <f t="shared" si="21"/>
        <v>3.3426866666666668E-3</v>
      </c>
      <c r="F242">
        <f t="shared" si="19"/>
        <v>3.2934289090909082E-3</v>
      </c>
      <c r="G242">
        <f t="shared" si="20"/>
        <v>3.0779878235294121E-3</v>
      </c>
      <c r="H242">
        <v>442</v>
      </c>
    </row>
    <row r="243" spans="1:8" x14ac:dyDescent="0.25">
      <c r="A243">
        <v>444</v>
      </c>
      <c r="B243">
        <f>VLOOKUP($B$2,'Standard Deposition Curves'!$B$12:$OL$17,(A243/2+1),FALSE)</f>
        <v>3.3426979999999998E-3</v>
      </c>
      <c r="C243">
        <f t="shared" si="17"/>
        <v>3.3297543333333335E-3</v>
      </c>
      <c r="D243">
        <f t="shared" si="18"/>
        <v>3.3297543333333335E-3</v>
      </c>
      <c r="E243">
        <f t="shared" si="21"/>
        <v>3.3297543333333335E-3</v>
      </c>
      <c r="F243">
        <f t="shared" si="19"/>
        <v>3.2812726363636358E-3</v>
      </c>
      <c r="G243">
        <f t="shared" si="20"/>
        <v>3.0676382549019612E-3</v>
      </c>
      <c r="H243">
        <v>444</v>
      </c>
    </row>
    <row r="244" spans="1:8" x14ac:dyDescent="0.25">
      <c r="A244">
        <v>446</v>
      </c>
      <c r="B244">
        <f>VLOOKUP($B$2,'Standard Deposition Curves'!$B$12:$OL$17,(A244/2+1),FALSE)</f>
        <v>3.3297190000000001E-3</v>
      </c>
      <c r="C244">
        <f t="shared" si="17"/>
        <v>3.3170005000000002E-3</v>
      </c>
      <c r="D244">
        <f t="shared" si="18"/>
        <v>3.3170005000000002E-3</v>
      </c>
      <c r="E244">
        <f t="shared" si="21"/>
        <v>3.3170005000000002E-3</v>
      </c>
      <c r="F244">
        <f t="shared" si="19"/>
        <v>3.2692034545454547E-3</v>
      </c>
      <c r="G244">
        <f t="shared" si="20"/>
        <v>3.0573720196078436E-3</v>
      </c>
      <c r="H244">
        <v>446</v>
      </c>
    </row>
    <row r="245" spans="1:8" x14ac:dyDescent="0.25">
      <c r="A245">
        <v>448</v>
      </c>
      <c r="B245">
        <f>VLOOKUP($B$2,'Standard Deposition Curves'!$B$12:$OL$17,(A245/2+1),FALSE)</f>
        <v>3.3169520000000002E-3</v>
      </c>
      <c r="C245">
        <f t="shared" si="17"/>
        <v>3.304535166666667E-3</v>
      </c>
      <c r="D245">
        <f t="shared" si="18"/>
        <v>3.304535166666667E-3</v>
      </c>
      <c r="E245">
        <f t="shared" si="21"/>
        <v>3.304535166666667E-3</v>
      </c>
      <c r="F245">
        <f t="shared" si="19"/>
        <v>3.2572437272727268E-3</v>
      </c>
      <c r="G245">
        <f t="shared" si="20"/>
        <v>3.0471942745098047E-3</v>
      </c>
      <c r="H245">
        <v>448</v>
      </c>
    </row>
    <row r="246" spans="1:8" x14ac:dyDescent="0.25">
      <c r="A246">
        <v>450</v>
      </c>
      <c r="B246">
        <f>VLOOKUP($B$2,'Standard Deposition Curves'!$B$12:$OL$17,(A246/2+1),FALSE)</f>
        <v>3.3044760000000002E-3</v>
      </c>
      <c r="C246">
        <f t="shared" si="17"/>
        <v>3.2923979999999998E-3</v>
      </c>
      <c r="D246">
        <f t="shared" si="18"/>
        <v>3.2923979999999998E-3</v>
      </c>
      <c r="E246">
        <f t="shared" si="21"/>
        <v>3.2923979999999998E-3</v>
      </c>
      <c r="F246">
        <f t="shared" si="19"/>
        <v>3.2453999999999998E-3</v>
      </c>
      <c r="G246">
        <f t="shared" si="20"/>
        <v>3.037106803921569E-3</v>
      </c>
      <c r="H246">
        <v>450</v>
      </c>
    </row>
    <row r="247" spans="1:8" x14ac:dyDescent="0.25">
      <c r="A247">
        <v>452</v>
      </c>
      <c r="B247">
        <f>VLOOKUP($B$2,'Standard Deposition Curves'!$B$12:$OL$17,(A247/2+1),FALSE)</f>
        <v>3.2923549999999998E-3</v>
      </c>
      <c r="C247">
        <f t="shared" si="17"/>
        <v>3.2805288333333329E-3</v>
      </c>
      <c r="D247">
        <f t="shared" si="18"/>
        <v>3.2805288333333329E-3</v>
      </c>
      <c r="E247">
        <f t="shared" si="21"/>
        <v>3.2805288333333329E-3</v>
      </c>
      <c r="F247">
        <f t="shared" si="19"/>
        <v>3.2336753636363637E-3</v>
      </c>
      <c r="G247">
        <f t="shared" si="20"/>
        <v>3.027109392156863E-3</v>
      </c>
      <c r="H247">
        <v>452</v>
      </c>
    </row>
    <row r="248" spans="1:8" x14ac:dyDescent="0.25">
      <c r="A248">
        <v>454</v>
      </c>
      <c r="B248">
        <f>VLOOKUP($B$2,'Standard Deposition Curves'!$B$12:$OL$17,(A248/2+1),FALSE)</f>
        <v>3.2804919999999999E-3</v>
      </c>
      <c r="C248">
        <f t="shared" si="17"/>
        <v>3.2688506666666665E-3</v>
      </c>
      <c r="D248">
        <f t="shared" si="18"/>
        <v>3.2688506666666665E-3</v>
      </c>
      <c r="E248">
        <f t="shared" si="21"/>
        <v>3.2688506666666665E-3</v>
      </c>
      <c r="F248">
        <f t="shared" si="19"/>
        <v>3.2220544545454545E-3</v>
      </c>
      <c r="G248">
        <f t="shared" si="20"/>
        <v>3.0171975294117654E-3</v>
      </c>
      <c r="H248">
        <v>454</v>
      </c>
    </row>
    <row r="249" spans="1:8" x14ac:dyDescent="0.25">
      <c r="A249">
        <v>456</v>
      </c>
      <c r="B249">
        <f>VLOOKUP($B$2,'Standard Deposition Curves'!$B$12:$OL$17,(A249/2+1),FALSE)</f>
        <v>3.2688499999999998E-3</v>
      </c>
      <c r="C249">
        <f t="shared" si="17"/>
        <v>3.2572120000000002E-3</v>
      </c>
      <c r="D249">
        <f t="shared" si="18"/>
        <v>3.2572120000000002E-3</v>
      </c>
      <c r="E249">
        <f t="shared" si="21"/>
        <v>3.2572120000000002E-3</v>
      </c>
      <c r="F249">
        <f t="shared" si="19"/>
        <v>3.210528454545454E-3</v>
      </c>
      <c r="G249">
        <f t="shared" si="20"/>
        <v>3.0073658627450986E-3</v>
      </c>
      <c r="H249">
        <v>456</v>
      </c>
    </row>
    <row r="250" spans="1:8" x14ac:dyDescent="0.25">
      <c r="A250">
        <v>458</v>
      </c>
      <c r="B250">
        <f>VLOOKUP($B$2,'Standard Deposition Curves'!$B$12:$OL$17,(A250/2+1),FALSE)</f>
        <v>3.2572120000000002E-3</v>
      </c>
      <c r="C250">
        <f t="shared" si="17"/>
        <v>3.245548166666667E-3</v>
      </c>
      <c r="D250">
        <f t="shared" si="18"/>
        <v>3.245548166666667E-3</v>
      </c>
      <c r="E250">
        <f t="shared" si="21"/>
        <v>3.245548166666667E-3</v>
      </c>
      <c r="F250">
        <f t="shared" si="19"/>
        <v>3.1990817272727272E-3</v>
      </c>
      <c r="G250">
        <f t="shared" si="20"/>
        <v>2.9976090196078432E-3</v>
      </c>
      <c r="H250">
        <v>458</v>
      </c>
    </row>
    <row r="251" spans="1:8" x14ac:dyDescent="0.25">
      <c r="A251">
        <v>460</v>
      </c>
      <c r="B251">
        <f>VLOOKUP($B$2,'Standard Deposition Curves'!$B$12:$OL$17,(A251/2+1),FALSE)</f>
        <v>3.2455740000000002E-3</v>
      </c>
      <c r="C251">
        <f t="shared" si="17"/>
        <v>3.2337646666666664E-3</v>
      </c>
      <c r="D251">
        <f t="shared" si="18"/>
        <v>3.2337646666666664E-3</v>
      </c>
      <c r="E251">
        <f t="shared" si="21"/>
        <v>3.2337646666666664E-3</v>
      </c>
      <c r="F251">
        <f t="shared" si="19"/>
        <v>3.1877178181818179E-3</v>
      </c>
      <c r="G251">
        <f t="shared" si="20"/>
        <v>2.9879259607843139E-3</v>
      </c>
      <c r="H251">
        <v>460</v>
      </c>
    </row>
    <row r="252" spans="1:8" x14ac:dyDescent="0.25">
      <c r="A252">
        <v>462</v>
      </c>
      <c r="B252">
        <f>VLOOKUP($B$2,'Standard Deposition Curves'!$B$12:$OL$17,(A252/2+1),FALSE)</f>
        <v>3.2337809999999998E-3</v>
      </c>
      <c r="C252">
        <f t="shared" si="17"/>
        <v>3.2218796666666667E-3</v>
      </c>
      <c r="D252">
        <f t="shared" si="18"/>
        <v>3.2218796666666667E-3</v>
      </c>
      <c r="E252">
        <f t="shared" si="21"/>
        <v>3.2218796666666667E-3</v>
      </c>
      <c r="F252">
        <f t="shared" si="19"/>
        <v>3.1764235454545455E-3</v>
      </c>
      <c r="G252">
        <f t="shared" si="20"/>
        <v>2.9783139999999997E-3</v>
      </c>
      <c r="H252">
        <v>462</v>
      </c>
    </row>
    <row r="253" spans="1:8" x14ac:dyDescent="0.25">
      <c r="A253">
        <v>464</v>
      </c>
      <c r="B253">
        <f>VLOOKUP($B$2,'Standard Deposition Curves'!$B$12:$OL$17,(A253/2+1),FALSE)</f>
        <v>3.2218899999999998E-3</v>
      </c>
      <c r="C253">
        <f t="shared" si="17"/>
        <v>3.2099666666666666E-3</v>
      </c>
      <c r="D253">
        <f t="shared" si="18"/>
        <v>3.2099666666666666E-3</v>
      </c>
      <c r="E253">
        <f t="shared" si="21"/>
        <v>3.2099666666666666E-3</v>
      </c>
      <c r="F253">
        <f t="shared" si="19"/>
        <v>3.1652030000000001E-3</v>
      </c>
      <c r="G253">
        <f t="shared" si="20"/>
        <v>2.9687724117647058E-3</v>
      </c>
      <c r="H253">
        <v>464</v>
      </c>
    </row>
    <row r="254" spans="1:8" x14ac:dyDescent="0.25">
      <c r="A254">
        <v>466</v>
      </c>
      <c r="B254">
        <f>VLOOKUP($B$2,'Standard Deposition Curves'!$B$12:$OL$17,(A254/2+1),FALSE)</f>
        <v>3.2099369999999999E-3</v>
      </c>
      <c r="C254">
        <f t="shared" si="17"/>
        <v>3.1982093333333336E-3</v>
      </c>
      <c r="D254">
        <f t="shared" si="18"/>
        <v>3.1982093333333336E-3</v>
      </c>
      <c r="E254">
        <f t="shared" si="21"/>
        <v>3.1982093333333336E-3</v>
      </c>
      <c r="F254">
        <f t="shared" si="19"/>
        <v>3.1540599090909092E-3</v>
      </c>
      <c r="G254">
        <f t="shared" si="20"/>
        <v>2.9593033921568633E-3</v>
      </c>
      <c r="H254">
        <v>466</v>
      </c>
    </row>
    <row r="255" spans="1:8" x14ac:dyDescent="0.25">
      <c r="A255">
        <v>468</v>
      </c>
      <c r="B255">
        <f>VLOOKUP($B$2,'Standard Deposition Curves'!$B$12:$OL$17,(A255/2+1),FALSE)</f>
        <v>3.1981620000000001E-3</v>
      </c>
      <c r="C255">
        <f t="shared" si="17"/>
        <v>3.1867251666666666E-3</v>
      </c>
      <c r="D255">
        <f t="shared" si="18"/>
        <v>3.1867251666666666E-3</v>
      </c>
      <c r="E255">
        <f t="shared" si="21"/>
        <v>3.1867251666666666E-3</v>
      </c>
      <c r="F255">
        <f t="shared" si="19"/>
        <v>3.1430150000000003E-3</v>
      </c>
      <c r="G255">
        <f t="shared" si="20"/>
        <v>2.9499132352941181E-3</v>
      </c>
      <c r="H255">
        <v>468</v>
      </c>
    </row>
    <row r="256" spans="1:8" x14ac:dyDescent="0.25">
      <c r="A256">
        <v>470</v>
      </c>
      <c r="B256">
        <f>VLOOKUP($B$2,'Standard Deposition Curves'!$B$12:$OL$17,(A256/2+1),FALSE)</f>
        <v>3.1866709999999999E-3</v>
      </c>
      <c r="C256">
        <f t="shared" si="17"/>
        <v>3.1755359999999996E-3</v>
      </c>
      <c r="D256">
        <f t="shared" si="18"/>
        <v>3.1755359999999996E-3</v>
      </c>
      <c r="E256">
        <f t="shared" si="21"/>
        <v>3.1755359999999996E-3</v>
      </c>
      <c r="F256">
        <f t="shared" si="19"/>
        <v>3.1320821818181825E-3</v>
      </c>
      <c r="G256">
        <f t="shared" si="20"/>
        <v>2.9406059215686276E-3</v>
      </c>
      <c r="H256">
        <v>470</v>
      </c>
    </row>
    <row r="257" spans="1:8" x14ac:dyDescent="0.25">
      <c r="A257">
        <v>472</v>
      </c>
      <c r="B257">
        <f>VLOOKUP($B$2,'Standard Deposition Curves'!$B$12:$OL$17,(A257/2+1),FALSE)</f>
        <v>3.1755049999999999E-3</v>
      </c>
      <c r="C257">
        <f t="shared" si="17"/>
        <v>3.1645518333333332E-3</v>
      </c>
      <c r="D257">
        <f t="shared" si="18"/>
        <v>3.1645518333333332E-3</v>
      </c>
      <c r="E257">
        <f t="shared" si="21"/>
        <v>3.1645518333333332E-3</v>
      </c>
      <c r="F257">
        <f t="shared" si="19"/>
        <v>3.1212730909090905E-3</v>
      </c>
      <c r="G257">
        <f t="shared" si="20"/>
        <v>2.9313820980392154E-3</v>
      </c>
      <c r="H257">
        <v>472</v>
      </c>
    </row>
    <row r="258" spans="1:8" x14ac:dyDescent="0.25">
      <c r="A258">
        <v>474</v>
      </c>
      <c r="B258">
        <f>VLOOKUP($B$2,'Standard Deposition Curves'!$B$12:$OL$17,(A258/2+1),FALSE)</f>
        <v>3.1645250000000001E-3</v>
      </c>
      <c r="C258">
        <f t="shared" si="17"/>
        <v>3.1537141666666667E-3</v>
      </c>
      <c r="D258">
        <f t="shared" si="18"/>
        <v>3.1537141666666667E-3</v>
      </c>
      <c r="E258">
        <f t="shared" si="21"/>
        <v>3.1537141666666667E-3</v>
      </c>
      <c r="F258">
        <f t="shared" si="19"/>
        <v>3.1105795454545453E-3</v>
      </c>
      <c r="G258">
        <f t="shared" si="20"/>
        <v>2.9222380980392154E-3</v>
      </c>
      <c r="H258">
        <v>474</v>
      </c>
    </row>
    <row r="259" spans="1:8" x14ac:dyDescent="0.25">
      <c r="A259">
        <v>476</v>
      </c>
      <c r="B259">
        <f>VLOOKUP($B$2,'Standard Deposition Curves'!$B$12:$OL$17,(A259/2+1),FALSE)</f>
        <v>3.153706E-3</v>
      </c>
      <c r="C259">
        <f t="shared" si="17"/>
        <v>3.1429431666666666E-3</v>
      </c>
      <c r="D259">
        <f t="shared" si="18"/>
        <v>3.1429431666666666E-3</v>
      </c>
      <c r="E259">
        <f t="shared" si="21"/>
        <v>3.1429431666666666E-3</v>
      </c>
      <c r="F259">
        <f t="shared" si="19"/>
        <v>3.0999965454545459E-3</v>
      </c>
      <c r="G259">
        <f t="shared" si="20"/>
        <v>2.9131706078431366E-3</v>
      </c>
      <c r="H259">
        <v>476</v>
      </c>
    </row>
    <row r="260" spans="1:8" x14ac:dyDescent="0.25">
      <c r="A260">
        <v>478</v>
      </c>
      <c r="B260">
        <f>VLOOKUP($B$2,'Standard Deposition Curves'!$B$12:$OL$17,(A260/2+1),FALSE)</f>
        <v>3.1429359999999998E-3</v>
      </c>
      <c r="C260">
        <f t="shared" si="17"/>
        <v>3.1321848333333339E-3</v>
      </c>
      <c r="D260">
        <f t="shared" si="18"/>
        <v>3.1321848333333339E-3</v>
      </c>
      <c r="E260">
        <f t="shared" si="21"/>
        <v>3.1321848333333339E-3</v>
      </c>
      <c r="F260">
        <f t="shared" si="19"/>
        <v>3.089510818181818E-3</v>
      </c>
      <c r="G260">
        <f t="shared" si="20"/>
        <v>2.9041754509803916E-3</v>
      </c>
      <c r="H260">
        <v>478</v>
      </c>
    </row>
    <row r="261" spans="1:8" x14ac:dyDescent="0.25">
      <c r="A261">
        <v>480</v>
      </c>
      <c r="B261">
        <f>VLOOKUP($B$2,'Standard Deposition Curves'!$B$12:$OL$17,(A261/2+1),FALSE)</f>
        <v>3.1322089999999999E-3</v>
      </c>
      <c r="C261">
        <f t="shared" si="17"/>
        <v>3.1213186666666664E-3</v>
      </c>
      <c r="D261">
        <f t="shared" si="18"/>
        <v>3.1213186666666664E-3</v>
      </c>
      <c r="E261">
        <f t="shared" si="21"/>
        <v>3.1213186666666664E-3</v>
      </c>
      <c r="F261">
        <f t="shared" si="19"/>
        <v>3.0791200909090904E-3</v>
      </c>
      <c r="G261">
        <f t="shared" si="20"/>
        <v>2.8952500784313715E-3</v>
      </c>
      <c r="H261">
        <v>480</v>
      </c>
    </row>
    <row r="262" spans="1:8" x14ac:dyDescent="0.25">
      <c r="A262">
        <v>482</v>
      </c>
      <c r="B262">
        <f>VLOOKUP($B$2,'Standard Deposition Curves'!$B$12:$OL$17,(A262/2+1),FALSE)</f>
        <v>3.1213370000000001E-3</v>
      </c>
      <c r="C262">
        <f t="shared" si="17"/>
        <v>3.1103455000000002E-3</v>
      </c>
      <c r="D262">
        <f t="shared" si="18"/>
        <v>3.1103455000000002E-3</v>
      </c>
      <c r="E262">
        <f t="shared" si="21"/>
        <v>3.1103455000000002E-3</v>
      </c>
      <c r="F262">
        <f t="shared" si="19"/>
        <v>3.0688061818181815E-3</v>
      </c>
      <c r="G262">
        <f t="shared" si="20"/>
        <v>2.8863895098039205E-3</v>
      </c>
      <c r="H262">
        <v>482</v>
      </c>
    </row>
    <row r="263" spans="1:8" x14ac:dyDescent="0.25">
      <c r="A263">
        <v>484</v>
      </c>
      <c r="B263">
        <f>VLOOKUP($B$2,'Standard Deposition Curves'!$B$12:$OL$17,(A263/2+1),FALSE)</f>
        <v>3.110355E-3</v>
      </c>
      <c r="C263">
        <f t="shared" si="17"/>
        <v>3.0993436666666668E-3</v>
      </c>
      <c r="D263">
        <f t="shared" si="18"/>
        <v>3.0993436666666668E-3</v>
      </c>
      <c r="E263">
        <f t="shared" si="21"/>
        <v>3.0993436666666668E-3</v>
      </c>
      <c r="F263">
        <f t="shared" si="19"/>
        <v>3.0585680000000002E-3</v>
      </c>
      <c r="G263">
        <f t="shared" si="20"/>
        <v>2.8775915294117636E-3</v>
      </c>
      <c r="H263">
        <v>484</v>
      </c>
    </row>
    <row r="264" spans="1:8" x14ac:dyDescent="0.25">
      <c r="A264">
        <v>486</v>
      </c>
      <c r="B264">
        <f>VLOOKUP($B$2,'Standard Deposition Curves'!$B$12:$OL$17,(A264/2+1),FALSE)</f>
        <v>3.099316E-3</v>
      </c>
      <c r="C264">
        <f t="shared" si="17"/>
        <v>3.0884981666666669E-3</v>
      </c>
      <c r="D264">
        <f t="shared" si="18"/>
        <v>3.0884981666666669E-3</v>
      </c>
      <c r="E264">
        <f t="shared" si="21"/>
        <v>3.0884981666666669E-3</v>
      </c>
      <c r="F264">
        <f t="shared" si="19"/>
        <v>3.048411181818182E-3</v>
      </c>
      <c r="G264">
        <f t="shared" si="20"/>
        <v>2.8688574509803904E-3</v>
      </c>
      <c r="H264">
        <v>486</v>
      </c>
    </row>
    <row r="265" spans="1:8" x14ac:dyDescent="0.25">
      <c r="A265">
        <v>488</v>
      </c>
      <c r="B265">
        <f>VLOOKUP($B$2,'Standard Deposition Curves'!$B$12:$OL$17,(A265/2+1),FALSE)</f>
        <v>3.0884430000000002E-3</v>
      </c>
      <c r="C265">
        <f t="shared" si="17"/>
        <v>3.0779696666666666E-3</v>
      </c>
      <c r="D265">
        <f t="shared" si="18"/>
        <v>3.0779696666666666E-3</v>
      </c>
      <c r="E265">
        <f t="shared" si="21"/>
        <v>3.0779696666666666E-3</v>
      </c>
      <c r="F265">
        <f t="shared" si="19"/>
        <v>3.0383549090909094E-3</v>
      </c>
      <c r="G265">
        <f t="shared" si="20"/>
        <v>2.8601912352941169E-3</v>
      </c>
      <c r="H265">
        <v>488</v>
      </c>
    </row>
    <row r="266" spans="1:8" x14ac:dyDescent="0.25">
      <c r="A266">
        <v>490</v>
      </c>
      <c r="B266">
        <f>VLOOKUP($B$2,'Standard Deposition Curves'!$B$12:$OL$17,(A266/2+1),FALSE)</f>
        <v>3.0779010000000001E-3</v>
      </c>
      <c r="C266">
        <f t="shared" si="17"/>
        <v>3.067810166666666E-3</v>
      </c>
      <c r="D266">
        <f t="shared" si="18"/>
        <v>3.067810166666666E-3</v>
      </c>
      <c r="E266">
        <f t="shared" si="21"/>
        <v>3.067810166666666E-3</v>
      </c>
      <c r="F266">
        <f t="shared" si="19"/>
        <v>3.0284086363636361E-3</v>
      </c>
      <c r="G266">
        <f t="shared" si="20"/>
        <v>2.8515961960784305E-3</v>
      </c>
      <c r="H266">
        <v>490</v>
      </c>
    </row>
    <row r="267" spans="1:8" x14ac:dyDescent="0.25">
      <c r="A267">
        <v>492</v>
      </c>
      <c r="B267">
        <f>VLOOKUP($B$2,'Standard Deposition Curves'!$B$12:$OL$17,(A267/2+1),FALSE)</f>
        <v>3.067771E-3</v>
      </c>
      <c r="C267">
        <f t="shared" si="17"/>
        <v>3.0578978333333333E-3</v>
      </c>
      <c r="D267">
        <f t="shared" si="18"/>
        <v>3.0578978333333333E-3</v>
      </c>
      <c r="E267">
        <f t="shared" si="21"/>
        <v>3.0578978333333333E-3</v>
      </c>
      <c r="F267">
        <f t="shared" si="19"/>
        <v>3.0185748181818174E-3</v>
      </c>
      <c r="G267">
        <f t="shared" si="20"/>
        <v>2.8430722156862738E-3</v>
      </c>
      <c r="H267">
        <v>492</v>
      </c>
    </row>
    <row r="268" spans="1:8" x14ac:dyDescent="0.25">
      <c r="A268">
        <v>494</v>
      </c>
      <c r="B268">
        <f>VLOOKUP($B$2,'Standard Deposition Curves'!$B$12:$OL$17,(A268/2+1),FALSE)</f>
        <v>3.0578760000000002E-3</v>
      </c>
      <c r="C268">
        <f t="shared" si="17"/>
        <v>3.0481145000000004E-3</v>
      </c>
      <c r="D268">
        <f t="shared" si="18"/>
        <v>3.0481145000000004E-3</v>
      </c>
      <c r="E268">
        <f t="shared" si="21"/>
        <v>3.0481145000000004E-3</v>
      </c>
      <c r="F268">
        <f t="shared" si="19"/>
        <v>3.0088350000000001E-3</v>
      </c>
      <c r="G268">
        <f t="shared" si="20"/>
        <v>2.8346153725490189E-3</v>
      </c>
      <c r="H268">
        <v>494</v>
      </c>
    </row>
    <row r="269" spans="1:8" x14ac:dyDescent="0.25">
      <c r="A269">
        <v>496</v>
      </c>
      <c r="B269">
        <f>VLOOKUP($B$2,'Standard Deposition Curves'!$B$12:$OL$17,(A269/2+1),FALSE)</f>
        <v>3.048112E-3</v>
      </c>
      <c r="C269">
        <f t="shared" si="17"/>
        <v>3.0383670000000002E-3</v>
      </c>
      <c r="D269">
        <f t="shared" si="18"/>
        <v>3.0383670000000002E-3</v>
      </c>
      <c r="E269">
        <f t="shared" si="21"/>
        <v>3.0383670000000002E-3</v>
      </c>
      <c r="F269">
        <f t="shared" si="19"/>
        <v>2.9991789090909092E-3</v>
      </c>
      <c r="G269">
        <f t="shared" si="20"/>
        <v>2.8262234901960783E-3</v>
      </c>
      <c r="H269">
        <v>496</v>
      </c>
    </row>
    <row r="270" spans="1:8" x14ac:dyDescent="0.25">
      <c r="A270">
        <v>498</v>
      </c>
      <c r="B270">
        <f>VLOOKUP($B$2,'Standard Deposition Curves'!$B$12:$OL$17,(A270/2+1),FALSE)</f>
        <v>3.0383630000000001E-3</v>
      </c>
      <c r="C270">
        <f t="shared" ref="C270:C333" si="22">AVERAGE(AVERAGE(B270:B271),B271,AVERAGE(B271:B272))</f>
        <v>3.0286118333333334E-3</v>
      </c>
      <c r="D270">
        <f t="shared" ref="D270:D333" si="23">AVERAGE(AVERAGE(B270:B271),B271,AVERAGE(B271:B272))</f>
        <v>3.0286118333333334E-3</v>
      </c>
      <c r="E270">
        <f t="shared" si="21"/>
        <v>3.0286118333333334E-3</v>
      </c>
      <c r="F270">
        <f t="shared" ref="F270:F333" si="24">AVERAGE(B270:B280)</f>
        <v>2.9895953636363635E-3</v>
      </c>
      <c r="G270">
        <f t="shared" ref="G270:G333" si="25">AVERAGE(B270:B320)</f>
        <v>2.8178952549019602E-3</v>
      </c>
      <c r="H270">
        <v>498</v>
      </c>
    </row>
    <row r="271" spans="1:8" x14ac:dyDescent="0.25">
      <c r="A271">
        <v>500</v>
      </c>
      <c r="B271">
        <f>VLOOKUP($B$2,'Standard Deposition Curves'!$B$12:$OL$17,(A271/2+1),FALSE)</f>
        <v>3.0286380000000002E-3</v>
      </c>
      <c r="C271">
        <f t="shared" si="22"/>
        <v>3.0187298333333328E-3</v>
      </c>
      <c r="D271">
        <f t="shared" si="23"/>
        <v>3.0187298333333328E-3</v>
      </c>
      <c r="E271">
        <f t="shared" si="21"/>
        <v>3.0187298333333328E-3</v>
      </c>
      <c r="F271">
        <f t="shared" si="24"/>
        <v>2.9800800909090906E-3</v>
      </c>
      <c r="G271">
        <f t="shared" si="25"/>
        <v>2.8096309019607834E-3</v>
      </c>
      <c r="H271">
        <v>500</v>
      </c>
    </row>
    <row r="272" spans="1:8" x14ac:dyDescent="0.25">
      <c r="A272">
        <v>502</v>
      </c>
      <c r="B272">
        <f>VLOOKUP($B$2,'Standard Deposition Curves'!$B$12:$OL$17,(A272/2+1),FALSE)</f>
        <v>3.018756E-3</v>
      </c>
      <c r="C272">
        <f t="shared" si="22"/>
        <v>3.008709E-3</v>
      </c>
      <c r="D272">
        <f t="shared" si="23"/>
        <v>3.008709E-3</v>
      </c>
      <c r="E272">
        <f t="shared" si="21"/>
        <v>3.008709E-3</v>
      </c>
      <c r="F272">
        <f t="shared" si="24"/>
        <v>2.9706132727272726E-3</v>
      </c>
      <c r="G272">
        <f t="shared" si="25"/>
        <v>2.8014270980392152E-3</v>
      </c>
      <c r="H272">
        <v>502</v>
      </c>
    </row>
    <row r="273" spans="1:8" x14ac:dyDescent="0.25">
      <c r="A273">
        <v>504</v>
      </c>
      <c r="B273">
        <f>VLOOKUP($B$2,'Standard Deposition Curves'!$B$12:$OL$17,(A273/2+1),FALSE)</f>
        <v>3.0087170000000002E-3</v>
      </c>
      <c r="C273">
        <f t="shared" si="22"/>
        <v>2.998655666666667E-3</v>
      </c>
      <c r="D273">
        <f t="shared" si="23"/>
        <v>2.998655666666667E-3</v>
      </c>
      <c r="E273">
        <f t="shared" si="21"/>
        <v>2.998655666666667E-3</v>
      </c>
      <c r="F273">
        <f t="shared" si="24"/>
        <v>2.9611910000000002E-3</v>
      </c>
      <c r="G273">
        <f t="shared" si="25"/>
        <v>2.7932816078431373E-3</v>
      </c>
      <c r="H273">
        <v>504</v>
      </c>
    </row>
    <row r="274" spans="1:8" x14ac:dyDescent="0.25">
      <c r="A274">
        <v>506</v>
      </c>
      <c r="B274">
        <f>VLOOKUP($B$2,'Standard Deposition Curves'!$B$12:$OL$17,(A274/2+1),FALSE)</f>
        <v>2.99863E-3</v>
      </c>
      <c r="C274">
        <f t="shared" si="22"/>
        <v>2.9887420000000004E-3</v>
      </c>
      <c r="D274">
        <f t="shared" si="23"/>
        <v>2.9887420000000004E-3</v>
      </c>
      <c r="E274">
        <f t="shared" si="21"/>
        <v>2.9887420000000004E-3</v>
      </c>
      <c r="F274">
        <f t="shared" si="24"/>
        <v>2.9518222727272728E-3</v>
      </c>
      <c r="G274">
        <f t="shared" si="25"/>
        <v>2.7851947647058828E-3</v>
      </c>
      <c r="H274">
        <v>506</v>
      </c>
    </row>
    <row r="275" spans="1:8" x14ac:dyDescent="0.25">
      <c r="A275">
        <v>508</v>
      </c>
      <c r="B275">
        <f>VLOOKUP($B$2,'Standard Deposition Curves'!$B$12:$OL$17,(A275/2+1),FALSE)</f>
        <v>2.9886969999999998E-3</v>
      </c>
      <c r="C275">
        <f t="shared" si="22"/>
        <v>2.9790936666666667E-3</v>
      </c>
      <c r="D275">
        <f t="shared" si="23"/>
        <v>2.9790936666666667E-3</v>
      </c>
      <c r="E275">
        <f t="shared" si="21"/>
        <v>2.9790936666666667E-3</v>
      </c>
      <c r="F275">
        <f t="shared" si="24"/>
        <v>2.9425245454545463E-3</v>
      </c>
      <c r="G275">
        <f t="shared" si="25"/>
        <v>2.7771680588235302E-3</v>
      </c>
      <c r="H275">
        <v>508</v>
      </c>
    </row>
    <row r="276" spans="1:8" x14ac:dyDescent="0.25">
      <c r="A276">
        <v>510</v>
      </c>
      <c r="B276">
        <f>VLOOKUP($B$2,'Standard Deposition Curves'!$B$12:$OL$17,(A276/2+1),FALSE)</f>
        <v>2.9790340000000002E-3</v>
      </c>
      <c r="C276">
        <f t="shared" si="22"/>
        <v>2.9697638333333332E-3</v>
      </c>
      <c r="D276">
        <f t="shared" si="23"/>
        <v>2.9697638333333332E-3</v>
      </c>
      <c r="E276">
        <f t="shared" si="21"/>
        <v>2.9697638333333332E-3</v>
      </c>
      <c r="F276">
        <f t="shared" si="24"/>
        <v>2.9333077272727273E-3</v>
      </c>
      <c r="G276">
        <f t="shared" si="25"/>
        <v>2.7692025686274512E-3</v>
      </c>
      <c r="H276">
        <v>510</v>
      </c>
    </row>
    <row r="277" spans="1:8" x14ac:dyDescent="0.25">
      <c r="A277">
        <v>512</v>
      </c>
      <c r="B277">
        <f>VLOOKUP($B$2,'Standard Deposition Curves'!$B$12:$OL$17,(A277/2+1),FALSE)</f>
        <v>2.9697289999999999E-3</v>
      </c>
      <c r="C277">
        <f t="shared" si="22"/>
        <v>2.9606533333333333E-3</v>
      </c>
      <c r="D277">
        <f t="shared" si="23"/>
        <v>2.9606533333333333E-3</v>
      </c>
      <c r="E277">
        <f t="shared" si="21"/>
        <v>2.9606533333333333E-3</v>
      </c>
      <c r="F277">
        <f t="shared" si="24"/>
        <v>2.924177090909091E-3</v>
      </c>
      <c r="G277">
        <f t="shared" si="25"/>
        <v>2.7612971764705888E-3</v>
      </c>
      <c r="H277">
        <v>512</v>
      </c>
    </row>
    <row r="278" spans="1:8" x14ac:dyDescent="0.25">
      <c r="A278">
        <v>514</v>
      </c>
      <c r="B278">
        <f>VLOOKUP($B$2,'Standard Deposition Curves'!$B$12:$OL$17,(A278/2+1),FALSE)</f>
        <v>2.9606329999999998E-3</v>
      </c>
      <c r="C278">
        <f t="shared" si="22"/>
        <v>2.9516603333333336E-3</v>
      </c>
      <c r="D278">
        <f t="shared" si="23"/>
        <v>2.9516603333333336E-3</v>
      </c>
      <c r="E278">
        <f t="shared" si="21"/>
        <v>2.9516603333333336E-3</v>
      </c>
      <c r="F278">
        <f t="shared" si="24"/>
        <v>2.9151178181818184E-3</v>
      </c>
      <c r="G278">
        <f t="shared" si="25"/>
        <v>2.7534475882352943E-3</v>
      </c>
      <c r="H278">
        <v>514</v>
      </c>
    </row>
    <row r="279" spans="1:8" x14ac:dyDescent="0.25">
      <c r="A279">
        <v>516</v>
      </c>
      <c r="B279">
        <f>VLOOKUP($B$2,'Standard Deposition Curves'!$B$12:$OL$17,(A279/2+1),FALSE)</f>
        <v>2.9516590000000001E-3</v>
      </c>
      <c r="C279">
        <f t="shared" si="22"/>
        <v>2.942687666666667E-3</v>
      </c>
      <c r="D279">
        <f t="shared" si="23"/>
        <v>2.942687666666667E-3</v>
      </c>
      <c r="E279">
        <f t="shared" ref="E279:E342" si="26">AVERAGE(AVERAGE(B279:B280),B280,AVERAGE(B280:B281))</f>
        <v>2.942687666666667E-3</v>
      </c>
      <c r="F279">
        <f t="shared" si="24"/>
        <v>2.906119E-3</v>
      </c>
      <c r="G279">
        <f t="shared" si="25"/>
        <v>2.7456510980392148E-3</v>
      </c>
      <c r="H279">
        <v>516</v>
      </c>
    </row>
    <row r="280" spans="1:8" x14ac:dyDescent="0.25">
      <c r="A280">
        <v>518</v>
      </c>
      <c r="B280">
        <f>VLOOKUP($B$2,'Standard Deposition Curves'!$B$12:$OL$17,(A280/2+1),FALSE)</f>
        <v>2.9426930000000001E-3</v>
      </c>
      <c r="C280">
        <f t="shared" si="22"/>
        <v>2.9336626666666664E-3</v>
      </c>
      <c r="D280">
        <f t="shared" si="23"/>
        <v>2.9336626666666664E-3</v>
      </c>
      <c r="E280">
        <f t="shared" si="26"/>
        <v>2.9336626666666664E-3</v>
      </c>
      <c r="F280">
        <f t="shared" si="24"/>
        <v>2.8971709999999996E-3</v>
      </c>
      <c r="G280">
        <f t="shared" si="25"/>
        <v>2.7379062352941171E-3</v>
      </c>
      <c r="H280">
        <v>518</v>
      </c>
    </row>
    <row r="281" spans="1:8" x14ac:dyDescent="0.25">
      <c r="A281">
        <v>520</v>
      </c>
      <c r="B281">
        <f>VLOOKUP($B$2,'Standard Deposition Curves'!$B$12:$OL$17,(A281/2+1),FALSE)</f>
        <v>2.9336950000000001E-3</v>
      </c>
      <c r="C281">
        <f t="shared" si="22"/>
        <v>2.9244696666666666E-3</v>
      </c>
      <c r="D281">
        <f t="shared" si="23"/>
        <v>2.9244696666666666E-3</v>
      </c>
      <c r="E281">
        <f t="shared" si="26"/>
        <v>2.9244696666666666E-3</v>
      </c>
      <c r="F281">
        <f t="shared" si="24"/>
        <v>2.8882771818181815E-3</v>
      </c>
      <c r="G281">
        <f t="shared" si="25"/>
        <v>2.7302135098039213E-3</v>
      </c>
      <c r="H281">
        <v>520</v>
      </c>
    </row>
    <row r="282" spans="1:8" x14ac:dyDescent="0.25">
      <c r="A282">
        <v>522</v>
      </c>
      <c r="B282">
        <f>VLOOKUP($B$2,'Standard Deposition Curves'!$B$12:$OL$17,(A282/2+1),FALSE)</f>
        <v>2.9245030000000002E-3</v>
      </c>
      <c r="C282">
        <f t="shared" si="22"/>
        <v>2.915101333333333E-3</v>
      </c>
      <c r="D282">
        <f t="shared" si="23"/>
        <v>2.915101333333333E-3</v>
      </c>
      <c r="E282">
        <f t="shared" si="26"/>
        <v>2.915101333333333E-3</v>
      </c>
      <c r="F282">
        <f t="shared" si="24"/>
        <v>2.8794331818181819E-3</v>
      </c>
      <c r="G282">
        <f t="shared" si="25"/>
        <v>2.7225714117647057E-3</v>
      </c>
      <c r="H282">
        <v>522</v>
      </c>
    </row>
    <row r="283" spans="1:8" x14ac:dyDescent="0.25">
      <c r="A283">
        <v>524</v>
      </c>
      <c r="B283">
        <f>VLOOKUP($B$2,'Standard Deposition Curves'!$B$12:$OL$17,(A283/2+1),FALSE)</f>
        <v>2.9151110000000002E-3</v>
      </c>
      <c r="C283">
        <f t="shared" si="22"/>
        <v>2.9056849999999999E-3</v>
      </c>
      <c r="D283">
        <f t="shared" si="23"/>
        <v>2.9056849999999999E-3</v>
      </c>
      <c r="E283">
        <f t="shared" si="26"/>
        <v>2.9056849999999999E-3</v>
      </c>
      <c r="F283">
        <f t="shared" si="24"/>
        <v>2.8706402727272724E-3</v>
      </c>
      <c r="G283">
        <f t="shared" si="25"/>
        <v>2.714978882352941E-3</v>
      </c>
      <c r="H283">
        <v>524</v>
      </c>
    </row>
    <row r="284" spans="1:8" x14ac:dyDescent="0.25">
      <c r="A284">
        <v>526</v>
      </c>
      <c r="B284">
        <f>VLOOKUP($B$2,'Standard Deposition Curves'!$B$12:$OL$17,(A284/2+1),FALSE)</f>
        <v>2.9056609999999999E-3</v>
      </c>
      <c r="C284">
        <f t="shared" si="22"/>
        <v>2.896398833333333E-3</v>
      </c>
      <c r="D284">
        <f t="shared" si="23"/>
        <v>2.896398833333333E-3</v>
      </c>
      <c r="E284">
        <f t="shared" si="26"/>
        <v>2.896398833333333E-3</v>
      </c>
      <c r="F284">
        <f t="shared" si="24"/>
        <v>2.8619138181818185E-3</v>
      </c>
      <c r="G284">
        <f t="shared" si="25"/>
        <v>2.7074381764705881E-3</v>
      </c>
      <c r="H284">
        <v>526</v>
      </c>
    </row>
    <row r="285" spans="1:8" x14ac:dyDescent="0.25">
      <c r="A285">
        <v>528</v>
      </c>
      <c r="B285">
        <f>VLOOKUP($B$2,'Standard Deposition Curves'!$B$12:$OL$17,(A285/2+1),FALSE)</f>
        <v>2.8963550000000002E-3</v>
      </c>
      <c r="C285">
        <f t="shared" si="22"/>
        <v>2.8873666666666665E-3</v>
      </c>
      <c r="D285">
        <f t="shared" si="23"/>
        <v>2.8873666666666665E-3</v>
      </c>
      <c r="E285">
        <f t="shared" si="26"/>
        <v>2.8873666666666665E-3</v>
      </c>
      <c r="F285">
        <f t="shared" si="24"/>
        <v>2.8532768181818188E-3</v>
      </c>
      <c r="G285">
        <f t="shared" si="25"/>
        <v>2.6999522941176467E-3</v>
      </c>
      <c r="H285">
        <v>528</v>
      </c>
    </row>
    <row r="286" spans="1:8" x14ac:dyDescent="0.25">
      <c r="A286">
        <v>530</v>
      </c>
      <c r="B286">
        <f>VLOOKUP($B$2,'Standard Deposition Curves'!$B$12:$OL$17,(A286/2+1),FALSE)</f>
        <v>2.887312E-3</v>
      </c>
      <c r="C286">
        <f t="shared" si="22"/>
        <v>2.8786295000000003E-3</v>
      </c>
      <c r="D286">
        <f t="shared" si="23"/>
        <v>2.8786295000000003E-3</v>
      </c>
      <c r="E286">
        <f t="shared" si="26"/>
        <v>2.8786295000000003E-3</v>
      </c>
      <c r="F286">
        <f t="shared" si="24"/>
        <v>2.8447437272727276E-3</v>
      </c>
      <c r="G286">
        <f t="shared" si="25"/>
        <v>2.6925234705882351E-3</v>
      </c>
      <c r="H286">
        <v>530</v>
      </c>
    </row>
    <row r="287" spans="1:8" x14ac:dyDescent="0.25">
      <c r="A287">
        <v>532</v>
      </c>
      <c r="B287">
        <f>VLOOKUP($B$2,'Standard Deposition Curves'!$B$12:$OL$17,(A287/2+1),FALSE)</f>
        <v>2.8785970000000001E-3</v>
      </c>
      <c r="C287">
        <f t="shared" si="22"/>
        <v>2.8700918333333333E-3</v>
      </c>
      <c r="D287">
        <f t="shared" si="23"/>
        <v>2.8700918333333333E-3</v>
      </c>
      <c r="E287">
        <f t="shared" si="26"/>
        <v>2.8700918333333333E-3</v>
      </c>
      <c r="F287">
        <f t="shared" si="24"/>
        <v>2.8363160909090912E-3</v>
      </c>
      <c r="G287">
        <f t="shared" si="25"/>
        <v>2.6851510980392163E-3</v>
      </c>
      <c r="H287">
        <v>532</v>
      </c>
    </row>
    <row r="288" spans="1:8" x14ac:dyDescent="0.25">
      <c r="A288">
        <v>534</v>
      </c>
      <c r="B288">
        <f>VLOOKUP($B$2,'Standard Deposition Curves'!$B$12:$OL$17,(A288/2+1),FALSE)</f>
        <v>2.870077E-3</v>
      </c>
      <c r="C288">
        <f t="shared" si="22"/>
        <v>2.8616486666666664E-3</v>
      </c>
      <c r="D288">
        <f t="shared" si="23"/>
        <v>2.8616486666666664E-3</v>
      </c>
      <c r="E288">
        <f t="shared" si="26"/>
        <v>2.8616486666666664E-3</v>
      </c>
      <c r="F288">
        <f t="shared" si="24"/>
        <v>2.827975454545455E-3</v>
      </c>
      <c r="G288">
        <f t="shared" si="25"/>
        <v>2.677831509803922E-3</v>
      </c>
      <c r="H288">
        <v>534</v>
      </c>
    </row>
    <row r="289" spans="1:8" x14ac:dyDescent="0.25">
      <c r="A289">
        <v>536</v>
      </c>
      <c r="B289">
        <f>VLOOKUP($B$2,'Standard Deposition Curves'!$B$12:$OL$17,(A289/2+1),FALSE)</f>
        <v>2.8616459999999998E-3</v>
      </c>
      <c r="C289">
        <f t="shared" si="22"/>
        <v>2.8532384999999994E-3</v>
      </c>
      <c r="D289">
        <f t="shared" si="23"/>
        <v>2.8532384999999994E-3</v>
      </c>
      <c r="E289">
        <f t="shared" si="26"/>
        <v>2.8532384999999994E-3</v>
      </c>
      <c r="F289">
        <f t="shared" si="24"/>
        <v>2.8197027272727276E-3</v>
      </c>
      <c r="G289">
        <f t="shared" si="25"/>
        <v>2.6705620784313725E-3</v>
      </c>
      <c r="H289">
        <v>536</v>
      </c>
    </row>
    <row r="290" spans="1:8" x14ac:dyDescent="0.25">
      <c r="A290">
        <v>538</v>
      </c>
      <c r="B290">
        <f>VLOOKUP($B$2,'Standard Deposition Curves'!$B$12:$OL$17,(A290/2+1),FALSE)</f>
        <v>2.8532309999999999E-3</v>
      </c>
      <c r="C290">
        <f t="shared" si="22"/>
        <v>2.8448476666666669E-3</v>
      </c>
      <c r="D290">
        <f t="shared" si="23"/>
        <v>2.8448476666666669E-3</v>
      </c>
      <c r="E290">
        <f t="shared" si="26"/>
        <v>2.8448476666666669E-3</v>
      </c>
      <c r="F290">
        <f t="shared" si="24"/>
        <v>2.8114850000000003E-3</v>
      </c>
      <c r="G290">
        <f t="shared" si="25"/>
        <v>2.6633414509803924E-3</v>
      </c>
      <c r="H290">
        <v>538</v>
      </c>
    </row>
    <row r="291" spans="1:8" x14ac:dyDescent="0.25">
      <c r="A291">
        <v>540</v>
      </c>
      <c r="B291">
        <f>VLOOKUP($B$2,'Standard Deposition Curves'!$B$12:$OL$17,(A291/2+1),FALSE)</f>
        <v>2.8448610000000002E-3</v>
      </c>
      <c r="C291">
        <f t="shared" si="22"/>
        <v>2.8363810000000002E-3</v>
      </c>
      <c r="D291">
        <f t="shared" si="23"/>
        <v>2.8363810000000002E-3</v>
      </c>
      <c r="E291">
        <f t="shared" si="26"/>
        <v>2.8363810000000002E-3</v>
      </c>
      <c r="F291">
        <f t="shared" si="24"/>
        <v>2.8033163636363638E-3</v>
      </c>
      <c r="G291">
        <f t="shared" si="25"/>
        <v>2.6561689803921572E-3</v>
      </c>
      <c r="H291">
        <v>540</v>
      </c>
    </row>
    <row r="292" spans="1:8" x14ac:dyDescent="0.25">
      <c r="A292">
        <v>542</v>
      </c>
      <c r="B292">
        <f>VLOOKUP($B$2,'Standard Deposition Curves'!$B$12:$OL$17,(A292/2+1),FALSE)</f>
        <v>2.8364110000000001E-3</v>
      </c>
      <c r="C292">
        <f t="shared" si="22"/>
        <v>2.8277758333333336E-3</v>
      </c>
      <c r="D292">
        <f t="shared" si="23"/>
        <v>2.8277758333333336E-3</v>
      </c>
      <c r="E292">
        <f t="shared" si="26"/>
        <v>2.8277758333333336E-3</v>
      </c>
      <c r="F292">
        <f t="shared" si="24"/>
        <v>2.795180272727273E-3</v>
      </c>
      <c r="G292">
        <f t="shared" si="25"/>
        <v>2.6490410980392156E-3</v>
      </c>
      <c r="H292">
        <v>542</v>
      </c>
    </row>
    <row r="293" spans="1:8" x14ac:dyDescent="0.25">
      <c r="A293">
        <v>544</v>
      </c>
      <c r="B293">
        <f>VLOOKUP($B$2,'Standard Deposition Curves'!$B$12:$OL$17,(A293/2+1),FALSE)</f>
        <v>2.8277810000000001E-3</v>
      </c>
      <c r="C293">
        <f t="shared" si="22"/>
        <v>2.8191525000000003E-3</v>
      </c>
      <c r="D293">
        <f t="shared" si="23"/>
        <v>2.8191525000000003E-3</v>
      </c>
      <c r="E293">
        <f t="shared" si="26"/>
        <v>2.8191525000000003E-3</v>
      </c>
      <c r="F293">
        <f t="shared" si="24"/>
        <v>2.7870665454545456E-3</v>
      </c>
      <c r="G293">
        <f t="shared" si="25"/>
        <v>2.6419533921568632E-3</v>
      </c>
      <c r="H293">
        <v>544</v>
      </c>
    </row>
    <row r="294" spans="1:8" x14ac:dyDescent="0.25">
      <c r="A294">
        <v>546</v>
      </c>
      <c r="B294">
        <f>VLOOKUP($B$2,'Standard Deposition Curves'!$B$12:$OL$17,(A294/2+1),FALSE)</f>
        <v>2.81912E-3</v>
      </c>
      <c r="C294">
        <f t="shared" si="22"/>
        <v>2.8107045000000004E-3</v>
      </c>
      <c r="D294">
        <f t="shared" si="23"/>
        <v>2.8107045000000004E-3</v>
      </c>
      <c r="E294">
        <f t="shared" si="26"/>
        <v>2.8107045000000004E-3</v>
      </c>
      <c r="F294">
        <f t="shared" si="24"/>
        <v>2.7789928181818184E-3</v>
      </c>
      <c r="G294">
        <f t="shared" si="25"/>
        <v>2.6349071764705887E-3</v>
      </c>
      <c r="H294">
        <v>546</v>
      </c>
    </row>
    <row r="295" spans="1:8" x14ac:dyDescent="0.25">
      <c r="A295">
        <v>548</v>
      </c>
      <c r="B295">
        <f>VLOOKUP($B$2,'Standard Deposition Curves'!$B$12:$OL$17,(A295/2+1),FALSE)</f>
        <v>2.8106540000000001E-3</v>
      </c>
      <c r="C295">
        <f t="shared" si="22"/>
        <v>2.8025376666666667E-3</v>
      </c>
      <c r="D295">
        <f t="shared" si="23"/>
        <v>2.8025376666666667E-3</v>
      </c>
      <c r="E295">
        <f t="shared" si="26"/>
        <v>2.8025376666666667E-3</v>
      </c>
      <c r="F295">
        <f t="shared" si="24"/>
        <v>2.7709854545454548E-3</v>
      </c>
      <c r="G295">
        <f t="shared" si="25"/>
        <v>2.6279051176470595E-3</v>
      </c>
      <c r="H295">
        <v>548</v>
      </c>
    </row>
    <row r="296" spans="1:8" x14ac:dyDescent="0.25">
      <c r="A296">
        <v>550</v>
      </c>
      <c r="B296">
        <f>VLOOKUP($B$2,'Standard Deposition Curves'!$B$12:$OL$17,(A296/2+1),FALSE)</f>
        <v>2.8024909999999998E-3</v>
      </c>
      <c r="C296">
        <f t="shared" si="22"/>
        <v>2.7946288333333333E-3</v>
      </c>
      <c r="D296">
        <f t="shared" si="23"/>
        <v>2.7946288333333333E-3</v>
      </c>
      <c r="E296">
        <f t="shared" si="26"/>
        <v>2.7946288333333333E-3</v>
      </c>
      <c r="F296">
        <f t="shared" si="24"/>
        <v>2.7630613636363635E-3</v>
      </c>
      <c r="G296">
        <f t="shared" si="25"/>
        <v>2.6209480392156868E-3</v>
      </c>
      <c r="H296">
        <v>550</v>
      </c>
    </row>
    <row r="297" spans="1:8" x14ac:dyDescent="0.25">
      <c r="A297">
        <v>552</v>
      </c>
      <c r="B297">
        <f>VLOOKUP($B$2,'Standard Deposition Curves'!$B$12:$OL$17,(A297/2+1),FALSE)</f>
        <v>2.7946080000000001E-3</v>
      </c>
      <c r="C297">
        <f t="shared" si="22"/>
        <v>2.7868475E-3</v>
      </c>
      <c r="D297">
        <f t="shared" si="23"/>
        <v>2.7868475E-3</v>
      </c>
      <c r="E297">
        <f t="shared" si="26"/>
        <v>2.7868475E-3</v>
      </c>
      <c r="F297">
        <f t="shared" si="24"/>
        <v>2.7552218181818183E-3</v>
      </c>
      <c r="G297">
        <f t="shared" si="25"/>
        <v>2.6140345098039221E-3</v>
      </c>
      <c r="H297">
        <v>552</v>
      </c>
    </row>
    <row r="298" spans="1:8" x14ac:dyDescent="0.25">
      <c r="A298">
        <v>554</v>
      </c>
      <c r="B298">
        <f>VLOOKUP($B$2,'Standard Deposition Curves'!$B$12:$OL$17,(A298/2+1),FALSE)</f>
        <v>2.78685E-3</v>
      </c>
      <c r="C298">
        <f t="shared" si="22"/>
        <v>2.779068166666667E-3</v>
      </c>
      <c r="D298">
        <f t="shared" si="23"/>
        <v>2.779068166666667E-3</v>
      </c>
      <c r="E298">
        <f t="shared" si="26"/>
        <v>2.779068166666667E-3</v>
      </c>
      <c r="F298">
        <f t="shared" si="24"/>
        <v>2.7474539090909093E-3</v>
      </c>
      <c r="G298">
        <f t="shared" si="25"/>
        <v>2.6071624313725493E-3</v>
      </c>
      <c r="H298">
        <v>554</v>
      </c>
    </row>
    <row r="299" spans="1:8" x14ac:dyDescent="0.25">
      <c r="A299">
        <v>556</v>
      </c>
      <c r="B299">
        <f>VLOOKUP($B$2,'Standard Deposition Curves'!$B$12:$OL$17,(A299/2+1),FALSE)</f>
        <v>2.779077E-3</v>
      </c>
      <c r="C299">
        <f t="shared" si="22"/>
        <v>2.7712428333333335E-3</v>
      </c>
      <c r="D299">
        <f t="shared" si="23"/>
        <v>2.7712428333333335E-3</v>
      </c>
      <c r="E299">
        <f t="shared" si="26"/>
        <v>2.7712428333333335E-3</v>
      </c>
      <c r="F299">
        <f t="shared" si="24"/>
        <v>2.7397478181818186E-3</v>
      </c>
      <c r="G299">
        <f t="shared" si="25"/>
        <v>2.6003303921568631E-3</v>
      </c>
      <c r="H299">
        <v>556</v>
      </c>
    </row>
    <row r="300" spans="1:8" x14ac:dyDescent="0.25">
      <c r="A300">
        <v>558</v>
      </c>
      <c r="B300">
        <f>VLOOKUP($B$2,'Standard Deposition Curves'!$B$12:$OL$17,(A300/2+1),FALSE)</f>
        <v>2.7712510000000002E-3</v>
      </c>
      <c r="C300">
        <f t="shared" si="22"/>
        <v>2.7633531666666667E-3</v>
      </c>
      <c r="D300">
        <f t="shared" si="23"/>
        <v>2.7633531666666667E-3</v>
      </c>
      <c r="E300">
        <f t="shared" si="26"/>
        <v>2.7633531666666667E-3</v>
      </c>
      <c r="F300">
        <f t="shared" si="24"/>
        <v>2.7321001818181815E-3</v>
      </c>
      <c r="G300">
        <f t="shared" si="25"/>
        <v>2.5935385686274509E-3</v>
      </c>
      <c r="H300">
        <v>558</v>
      </c>
    </row>
    <row r="301" spans="1:8" x14ac:dyDescent="0.25">
      <c r="A301">
        <v>560</v>
      </c>
      <c r="B301">
        <f>VLOOKUP($B$2,'Standard Deposition Curves'!$B$12:$OL$17,(A301/2+1),FALSE)</f>
        <v>2.7633760000000001E-3</v>
      </c>
      <c r="C301">
        <f t="shared" si="22"/>
        <v>2.7553320000000005E-3</v>
      </c>
      <c r="D301">
        <f t="shared" si="23"/>
        <v>2.7553320000000005E-3</v>
      </c>
      <c r="E301">
        <f t="shared" si="26"/>
        <v>2.7553320000000005E-3</v>
      </c>
      <c r="F301">
        <f t="shared" si="24"/>
        <v>2.7245084545454547E-3</v>
      </c>
      <c r="G301">
        <f t="shared" si="25"/>
        <v>2.5867870784313731E-3</v>
      </c>
      <c r="H301">
        <v>560</v>
      </c>
    </row>
    <row r="302" spans="1:8" x14ac:dyDescent="0.25">
      <c r="A302">
        <v>562</v>
      </c>
      <c r="B302">
        <f>VLOOKUP($B$2,'Standard Deposition Curves'!$B$12:$OL$17,(A302/2+1),FALSE)</f>
        <v>2.7553640000000002E-3</v>
      </c>
      <c r="C302">
        <f t="shared" si="22"/>
        <v>2.7471623333333328E-3</v>
      </c>
      <c r="D302">
        <f t="shared" si="23"/>
        <v>2.7471623333333328E-3</v>
      </c>
      <c r="E302">
        <f t="shared" si="26"/>
        <v>2.7471623333333328E-3</v>
      </c>
      <c r="F302">
        <f t="shared" si="24"/>
        <v>2.7169579090909088E-3</v>
      </c>
      <c r="G302">
        <f t="shared" si="25"/>
        <v>2.5800734705882355E-3</v>
      </c>
      <c r="H302">
        <v>562</v>
      </c>
    </row>
    <row r="303" spans="1:8" x14ac:dyDescent="0.25">
      <c r="A303">
        <v>564</v>
      </c>
      <c r="B303">
        <f>VLOOKUP($B$2,'Standard Deposition Curves'!$B$12:$OL$17,(A303/2+1),FALSE)</f>
        <v>2.7471599999999998E-3</v>
      </c>
      <c r="C303">
        <f t="shared" si="22"/>
        <v>2.7390131666666664E-3</v>
      </c>
      <c r="D303">
        <f t="shared" si="23"/>
        <v>2.7390131666666664E-3</v>
      </c>
      <c r="E303">
        <f t="shared" si="26"/>
        <v>2.7390131666666664E-3</v>
      </c>
      <c r="F303">
        <f t="shared" si="24"/>
        <v>2.7094375454545455E-3</v>
      </c>
      <c r="G303">
        <f t="shared" si="25"/>
        <v>2.5733941568627451E-3</v>
      </c>
      <c r="H303">
        <v>564</v>
      </c>
    </row>
    <row r="304" spans="1:8" x14ac:dyDescent="0.25">
      <c r="A304">
        <v>566</v>
      </c>
      <c r="B304">
        <f>VLOOKUP($B$2,'Standard Deposition Curves'!$B$12:$OL$17,(A304/2+1),FALSE)</f>
        <v>2.7389699999999999E-3</v>
      </c>
      <c r="C304">
        <f t="shared" si="22"/>
        <v>2.7311025000000002E-3</v>
      </c>
      <c r="D304">
        <f t="shared" si="23"/>
        <v>2.7311025000000002E-3</v>
      </c>
      <c r="E304">
        <f t="shared" si="26"/>
        <v>2.7311025000000002E-3</v>
      </c>
      <c r="F304">
        <f t="shared" si="24"/>
        <v>2.7019609090909091E-3</v>
      </c>
      <c r="G304">
        <f t="shared" si="25"/>
        <v>2.5667502549019607E-3</v>
      </c>
      <c r="H304">
        <v>566</v>
      </c>
    </row>
    <row r="305" spans="1:8" x14ac:dyDescent="0.25">
      <c r="A305">
        <v>568</v>
      </c>
      <c r="B305">
        <f>VLOOKUP($B$2,'Standard Deposition Curves'!$B$12:$OL$17,(A305/2+1),FALSE)</f>
        <v>2.7310390000000002E-3</v>
      </c>
      <c r="C305">
        <f t="shared" si="22"/>
        <v>2.7235418333333337E-3</v>
      </c>
      <c r="D305">
        <f t="shared" si="23"/>
        <v>2.7235418333333337E-3</v>
      </c>
      <c r="E305">
        <f t="shared" si="26"/>
        <v>2.7235418333333337E-3</v>
      </c>
      <c r="F305">
        <f t="shared" si="24"/>
        <v>2.694539909090909E-3</v>
      </c>
      <c r="G305">
        <f t="shared" si="25"/>
        <v>2.5601437058823525E-3</v>
      </c>
      <c r="H305">
        <v>568</v>
      </c>
    </row>
    <row r="306" spans="1:8" x14ac:dyDescent="0.25">
      <c r="A306">
        <v>570</v>
      </c>
      <c r="B306">
        <f>VLOOKUP($B$2,'Standard Deposition Curves'!$B$12:$OL$17,(A306/2+1),FALSE)</f>
        <v>2.7234889999999999E-3</v>
      </c>
      <c r="C306">
        <f t="shared" si="22"/>
        <v>2.7162789999999998E-3</v>
      </c>
      <c r="D306">
        <f t="shared" si="23"/>
        <v>2.7162789999999998E-3</v>
      </c>
      <c r="E306">
        <f t="shared" si="26"/>
        <v>2.7162789999999998E-3</v>
      </c>
      <c r="F306">
        <f t="shared" si="24"/>
        <v>2.6871814545454545E-3</v>
      </c>
      <c r="G306">
        <f t="shared" si="25"/>
        <v>2.5535741568627453E-3</v>
      </c>
      <c r="H306">
        <v>570</v>
      </c>
    </row>
    <row r="307" spans="1:8" x14ac:dyDescent="0.25">
      <c r="A307">
        <v>572</v>
      </c>
      <c r="B307">
        <f>VLOOKUP($B$2,'Standard Deposition Curves'!$B$12:$OL$17,(A307/2+1),FALSE)</f>
        <v>2.7162559999999998E-3</v>
      </c>
      <c r="C307">
        <f t="shared" si="22"/>
        <v>2.7091638333333334E-3</v>
      </c>
      <c r="D307">
        <f t="shared" si="23"/>
        <v>2.7091638333333334E-3</v>
      </c>
      <c r="E307">
        <f t="shared" si="26"/>
        <v>2.7091638333333334E-3</v>
      </c>
      <c r="F307">
        <f t="shared" si="24"/>
        <v>2.6798804545454542E-3</v>
      </c>
      <c r="G307">
        <f t="shared" si="25"/>
        <v>2.547039235294118E-3</v>
      </c>
      <c r="H307">
        <v>572</v>
      </c>
    </row>
    <row r="308" spans="1:8" x14ac:dyDescent="0.25">
      <c r="A308">
        <v>574</v>
      </c>
      <c r="B308">
        <f>VLOOKUP($B$2,'Standard Deposition Curves'!$B$12:$OL$17,(A308/2+1),FALSE)</f>
        <v>2.7091609999999999E-3</v>
      </c>
      <c r="C308">
        <f t="shared" si="22"/>
        <v>2.7020743333333336E-3</v>
      </c>
      <c r="D308">
        <f t="shared" si="23"/>
        <v>2.7020743333333336E-3</v>
      </c>
      <c r="E308">
        <f t="shared" si="26"/>
        <v>2.7020743333333336E-3</v>
      </c>
      <c r="F308">
        <f t="shared" si="24"/>
        <v>2.6726273636363635E-3</v>
      </c>
      <c r="G308">
        <f t="shared" si="25"/>
        <v>2.5405369803921563E-3</v>
      </c>
      <c r="H308">
        <v>574</v>
      </c>
    </row>
    <row r="309" spans="1:8" x14ac:dyDescent="0.25">
      <c r="A309">
        <v>576</v>
      </c>
      <c r="B309">
        <f>VLOOKUP($B$2,'Standard Deposition Curves'!$B$12:$OL$17,(A309/2+1),FALSE)</f>
        <v>2.7020830000000001E-3</v>
      </c>
      <c r="C309">
        <f t="shared" si="22"/>
        <v>2.6949395000000001E-3</v>
      </c>
      <c r="D309">
        <f t="shared" si="23"/>
        <v>2.6949395000000001E-3</v>
      </c>
      <c r="E309">
        <f t="shared" si="26"/>
        <v>2.6949395000000001E-3</v>
      </c>
      <c r="F309">
        <f t="shared" si="24"/>
        <v>2.6654209090909093E-3</v>
      </c>
      <c r="G309">
        <f t="shared" si="25"/>
        <v>2.5340665294117642E-3</v>
      </c>
      <c r="H309">
        <v>576</v>
      </c>
    </row>
    <row r="310" spans="1:8" x14ac:dyDescent="0.25">
      <c r="A310">
        <v>578</v>
      </c>
      <c r="B310">
        <f>VLOOKUP($B$2,'Standard Deposition Curves'!$B$12:$OL$17,(A310/2+1),FALSE)</f>
        <v>2.6949529999999999E-3</v>
      </c>
      <c r="C310">
        <f t="shared" si="22"/>
        <v>2.6877068333333331E-3</v>
      </c>
      <c r="D310">
        <f t="shared" si="23"/>
        <v>2.6877068333333331E-3</v>
      </c>
      <c r="E310">
        <f t="shared" si="26"/>
        <v>2.6877068333333331E-3</v>
      </c>
      <c r="F310">
        <f t="shared" si="24"/>
        <v>2.6582653636363636E-3</v>
      </c>
      <c r="G310">
        <f t="shared" si="25"/>
        <v>2.5276278823529405E-3</v>
      </c>
      <c r="H310">
        <v>578</v>
      </c>
    </row>
    <row r="311" spans="1:8" x14ac:dyDescent="0.25">
      <c r="A311">
        <v>580</v>
      </c>
      <c r="B311">
        <f>VLOOKUP($B$2,'Standard Deposition Curves'!$B$12:$OL$17,(A311/2+1),FALSE)</f>
        <v>2.6877419999999999E-3</v>
      </c>
      <c r="C311">
        <f t="shared" si="22"/>
        <v>2.680277E-3</v>
      </c>
      <c r="D311">
        <f t="shared" si="23"/>
        <v>2.680277E-3</v>
      </c>
      <c r="E311">
        <f t="shared" si="26"/>
        <v>2.680277E-3</v>
      </c>
      <c r="F311">
        <f t="shared" si="24"/>
        <v>2.6511679090909092E-3</v>
      </c>
      <c r="G311">
        <f t="shared" si="25"/>
        <v>2.5212210980392158E-3</v>
      </c>
      <c r="H311">
        <v>580</v>
      </c>
    </row>
    <row r="312" spans="1:8" x14ac:dyDescent="0.25">
      <c r="A312">
        <v>582</v>
      </c>
      <c r="B312">
        <f>VLOOKUP($B$2,'Standard Deposition Curves'!$B$12:$OL$17,(A312/2+1),FALSE)</f>
        <v>2.6803199999999999E-3</v>
      </c>
      <c r="C312">
        <f t="shared" si="22"/>
        <v>2.6726328333333336E-3</v>
      </c>
      <c r="D312">
        <f t="shared" si="23"/>
        <v>2.6726328333333336E-3</v>
      </c>
      <c r="E312">
        <f t="shared" si="26"/>
        <v>2.6726328333333336E-3</v>
      </c>
      <c r="F312">
        <f t="shared" si="24"/>
        <v>2.6441226363636363E-3</v>
      </c>
      <c r="G312">
        <f t="shared" si="25"/>
        <v>2.5148448823529403E-3</v>
      </c>
      <c r="H312">
        <v>582</v>
      </c>
    </row>
    <row r="313" spans="1:8" x14ac:dyDescent="0.25">
      <c r="A313">
        <v>584</v>
      </c>
      <c r="B313">
        <f>VLOOKUP($B$2,'Standard Deposition Curves'!$B$12:$OL$17,(A313/2+1),FALSE)</f>
        <v>2.67264E-3</v>
      </c>
      <c r="C313">
        <f t="shared" si="22"/>
        <v>2.6649411666666667E-3</v>
      </c>
      <c r="D313">
        <f t="shared" si="23"/>
        <v>2.6649411666666667E-3</v>
      </c>
      <c r="E313">
        <f t="shared" si="26"/>
        <v>2.6649411666666667E-3</v>
      </c>
      <c r="F313">
        <f t="shared" si="24"/>
        <v>2.6371240909090908E-3</v>
      </c>
      <c r="G313">
        <f t="shared" si="25"/>
        <v>2.5084980392156859E-3</v>
      </c>
      <c r="H313">
        <v>584</v>
      </c>
    </row>
    <row r="314" spans="1:8" x14ac:dyDescent="0.25">
      <c r="A314">
        <v>586</v>
      </c>
      <c r="B314">
        <f>VLOOKUP($B$2,'Standard Deposition Curves'!$B$12:$OL$17,(A314/2+1),FALSE)</f>
        <v>2.6649170000000002E-3</v>
      </c>
      <c r="C314">
        <f t="shared" si="22"/>
        <v>2.6573948333333333E-3</v>
      </c>
      <c r="D314">
        <f t="shared" si="23"/>
        <v>2.6573948333333333E-3</v>
      </c>
      <c r="E314">
        <f t="shared" si="26"/>
        <v>2.6573948333333333E-3</v>
      </c>
      <c r="F314">
        <f t="shared" si="24"/>
        <v>2.6301829999999999E-3</v>
      </c>
      <c r="G314">
        <f t="shared" si="25"/>
        <v>2.5021830588235292E-3</v>
      </c>
      <c r="H314">
        <v>586</v>
      </c>
    </row>
    <row r="315" spans="1:8" x14ac:dyDescent="0.25">
      <c r="A315">
        <v>588</v>
      </c>
      <c r="B315">
        <f>VLOOKUP($B$2,'Standard Deposition Curves'!$B$12:$OL$17,(A315/2+1),FALSE)</f>
        <v>2.6573389999999999E-3</v>
      </c>
      <c r="C315">
        <f t="shared" si="22"/>
        <v>2.6501501666666666E-3</v>
      </c>
      <c r="D315">
        <f t="shared" si="23"/>
        <v>2.6501501666666666E-3</v>
      </c>
      <c r="E315">
        <f t="shared" si="26"/>
        <v>2.6501501666666666E-3</v>
      </c>
      <c r="F315">
        <f t="shared" si="24"/>
        <v>2.6233058181818181E-3</v>
      </c>
      <c r="G315">
        <f t="shared" si="25"/>
        <v>2.4959028235294113E-3</v>
      </c>
      <c r="H315">
        <v>588</v>
      </c>
    </row>
    <row r="316" spans="1:8" x14ac:dyDescent="0.25">
      <c r="A316">
        <v>590</v>
      </c>
      <c r="B316">
        <f>VLOOKUP($B$2,'Standard Deposition Curves'!$B$12:$OL$17,(A316/2+1),FALSE)</f>
        <v>2.6500959999999998E-3</v>
      </c>
      <c r="C316">
        <f t="shared" si="22"/>
        <v>2.6432133333333333E-3</v>
      </c>
      <c r="D316">
        <f t="shared" si="23"/>
        <v>2.6432133333333333E-3</v>
      </c>
      <c r="E316">
        <f t="shared" si="26"/>
        <v>2.6432133333333333E-3</v>
      </c>
      <c r="F316">
        <f t="shared" si="24"/>
        <v>2.6164983636363637E-3</v>
      </c>
      <c r="G316">
        <f t="shared" si="25"/>
        <v>2.4896591764705885E-3</v>
      </c>
      <c r="H316">
        <v>590</v>
      </c>
    </row>
    <row r="317" spans="1:8" x14ac:dyDescent="0.25">
      <c r="A317">
        <v>592</v>
      </c>
      <c r="B317">
        <f>VLOOKUP($B$2,'Standard Deposition Curves'!$B$12:$OL$17,(A317/2+1),FALSE)</f>
        <v>2.6431779999999999E-3</v>
      </c>
      <c r="C317">
        <f t="shared" si="22"/>
        <v>2.636492666666667E-3</v>
      </c>
      <c r="D317">
        <f t="shared" si="23"/>
        <v>2.636492666666667E-3</v>
      </c>
      <c r="E317">
        <f t="shared" si="26"/>
        <v>2.636492666666667E-3</v>
      </c>
      <c r="F317">
        <f t="shared" si="24"/>
        <v>2.6097495454545454E-3</v>
      </c>
      <c r="G317">
        <f t="shared" si="25"/>
        <v>2.4834502352941174E-3</v>
      </c>
      <c r="H317">
        <v>592</v>
      </c>
    </row>
    <row r="318" spans="1:8" x14ac:dyDescent="0.25">
      <c r="A318">
        <v>594</v>
      </c>
      <c r="B318">
        <f>VLOOKUP($B$2,'Standard Deposition Curves'!$B$12:$OL$17,(A318/2+1),FALSE)</f>
        <v>2.6364719999999999E-3</v>
      </c>
      <c r="C318">
        <f t="shared" si="22"/>
        <v>2.6299006666666669E-3</v>
      </c>
      <c r="D318">
        <f t="shared" si="23"/>
        <v>2.6299006666666669E-3</v>
      </c>
      <c r="E318">
        <f t="shared" si="26"/>
        <v>2.6299006666666669E-3</v>
      </c>
      <c r="F318">
        <f t="shared" si="24"/>
        <v>2.6030424545454541E-3</v>
      </c>
      <c r="G318">
        <f t="shared" si="25"/>
        <v>2.4772730000000003E-3</v>
      </c>
      <c r="H318">
        <v>594</v>
      </c>
    </row>
    <row r="319" spans="1:8" x14ac:dyDescent="0.25">
      <c r="A319">
        <v>596</v>
      </c>
      <c r="B319">
        <f>VLOOKUP($B$2,'Standard Deposition Curves'!$B$12:$OL$17,(A319/2+1),FALSE)</f>
        <v>2.6298900000000002E-3</v>
      </c>
      <c r="C319">
        <f t="shared" si="22"/>
        <v>2.6233764999999999E-3</v>
      </c>
      <c r="D319">
        <f t="shared" si="23"/>
        <v>2.6233764999999999E-3</v>
      </c>
      <c r="E319">
        <f t="shared" si="26"/>
        <v>2.6233764999999999E-3</v>
      </c>
      <c r="F319">
        <f t="shared" si="24"/>
        <v>2.5963642727272721E-3</v>
      </c>
      <c r="G319">
        <f t="shared" si="25"/>
        <v>2.4711235686274511E-3</v>
      </c>
      <c r="H319">
        <v>596</v>
      </c>
    </row>
    <row r="320" spans="1:8" x14ac:dyDescent="0.25">
      <c r="A320">
        <v>598</v>
      </c>
      <c r="B320">
        <f>VLOOKUP($B$2,'Standard Deposition Curves'!$B$12:$OL$17,(A320/2+1),FALSE)</f>
        <v>2.6233720000000001E-3</v>
      </c>
      <c r="C320">
        <f t="shared" si="22"/>
        <v>2.6168566666666666E-3</v>
      </c>
      <c r="D320">
        <f t="shared" si="23"/>
        <v>2.6168566666666666E-3</v>
      </c>
      <c r="E320">
        <f t="shared" si="26"/>
        <v>2.6168566666666666E-3</v>
      </c>
      <c r="F320">
        <f t="shared" si="24"/>
        <v>2.589708E-3</v>
      </c>
      <c r="G320">
        <f t="shared" si="25"/>
        <v>2.4649974509803928E-3</v>
      </c>
      <c r="H320">
        <v>598</v>
      </c>
    </row>
    <row r="321" spans="1:8" x14ac:dyDescent="0.25">
      <c r="A321">
        <v>600</v>
      </c>
      <c r="B321">
        <f>VLOOKUP($B$2,'Standard Deposition Curves'!$B$12:$OL$17,(A321/2+1),FALSE)</f>
        <v>2.6168810000000002E-3</v>
      </c>
      <c r="C321">
        <f t="shared" si="22"/>
        <v>2.6101988333333335E-3</v>
      </c>
      <c r="D321">
        <f t="shared" si="23"/>
        <v>2.6101988333333335E-3</v>
      </c>
      <c r="E321">
        <f t="shared" si="26"/>
        <v>2.6101988333333335E-3</v>
      </c>
      <c r="F321">
        <f t="shared" si="24"/>
        <v>2.5830709090909091E-3</v>
      </c>
      <c r="G321">
        <f t="shared" si="25"/>
        <v>2.458890549019608E-3</v>
      </c>
      <c r="H321">
        <v>600</v>
      </c>
    </row>
    <row r="322" spans="1:8" x14ac:dyDescent="0.25">
      <c r="A322">
        <v>602</v>
      </c>
      <c r="B322">
        <f>VLOOKUP($B$2,'Standard Deposition Curves'!$B$12:$OL$17,(A322/2+1),FALSE)</f>
        <v>2.6102439999999998E-3</v>
      </c>
      <c r="C322">
        <f t="shared" si="22"/>
        <v>2.6033126666666667E-3</v>
      </c>
      <c r="D322">
        <f t="shared" si="23"/>
        <v>2.6033126666666667E-3</v>
      </c>
      <c r="E322">
        <f t="shared" si="26"/>
        <v>2.6033126666666667E-3</v>
      </c>
      <c r="F322">
        <f t="shared" si="24"/>
        <v>2.5764406363636364E-3</v>
      </c>
      <c r="G322">
        <f t="shared" si="25"/>
        <v>2.4527986274509805E-3</v>
      </c>
      <c r="H322">
        <v>602</v>
      </c>
    </row>
    <row r="323" spans="1:8" x14ac:dyDescent="0.25">
      <c r="A323">
        <v>604</v>
      </c>
      <c r="B323">
        <f>VLOOKUP($B$2,'Standard Deposition Curves'!$B$12:$OL$17,(A323/2+1),FALSE)</f>
        <v>2.6033359999999999E-3</v>
      </c>
      <c r="C323">
        <f t="shared" si="22"/>
        <v>2.5962926666666668E-3</v>
      </c>
      <c r="D323">
        <f t="shared" si="23"/>
        <v>2.5962926666666668E-3</v>
      </c>
      <c r="E323">
        <f t="shared" si="26"/>
        <v>2.5962926666666668E-3</v>
      </c>
      <c r="F323">
        <f t="shared" si="24"/>
        <v>2.5698079090909088E-3</v>
      </c>
      <c r="G323">
        <f t="shared" si="25"/>
        <v>2.4467188039215687E-3</v>
      </c>
      <c r="H323">
        <v>604</v>
      </c>
    </row>
    <row r="324" spans="1:8" x14ac:dyDescent="0.25">
      <c r="A324">
        <v>606</v>
      </c>
      <c r="B324">
        <f>VLOOKUP($B$2,'Standard Deposition Curves'!$B$12:$OL$17,(A324/2+1),FALSE)</f>
        <v>2.596288E-3</v>
      </c>
      <c r="C324">
        <f t="shared" si="22"/>
        <v>2.5893028333333333E-3</v>
      </c>
      <c r="D324">
        <f t="shared" si="23"/>
        <v>2.5893028333333333E-3</v>
      </c>
      <c r="E324">
        <f t="shared" si="26"/>
        <v>2.5893028333333333E-3</v>
      </c>
      <c r="F324">
        <f t="shared" si="24"/>
        <v>2.5631896363636363E-3</v>
      </c>
      <c r="G324">
        <f t="shared" si="25"/>
        <v>2.4406538627450981E-3</v>
      </c>
      <c r="H324">
        <v>606</v>
      </c>
    </row>
    <row r="325" spans="1:8" x14ac:dyDescent="0.25">
      <c r="A325">
        <v>608</v>
      </c>
      <c r="B325">
        <f>VLOOKUP($B$2,'Standard Deposition Curves'!$B$12:$OL$17,(A325/2+1),FALSE)</f>
        <v>2.589268E-3</v>
      </c>
      <c r="C325">
        <f t="shared" si="22"/>
        <v>2.5824924999999998E-3</v>
      </c>
      <c r="D325">
        <f t="shared" si="23"/>
        <v>2.5824924999999998E-3</v>
      </c>
      <c r="E325">
        <f t="shared" si="26"/>
        <v>2.5824924999999998E-3</v>
      </c>
      <c r="F325">
        <f t="shared" si="24"/>
        <v>2.5566071818181818E-3</v>
      </c>
      <c r="G325">
        <f t="shared" si="25"/>
        <v>2.4346089019607847E-3</v>
      </c>
      <c r="H325">
        <v>608</v>
      </c>
    </row>
    <row r="326" spans="1:8" x14ac:dyDescent="0.25">
      <c r="A326">
        <v>610</v>
      </c>
      <c r="B326">
        <f>VLOOKUP($B$2,'Standard Deposition Curves'!$B$12:$OL$17,(A326/2+1),FALSE)</f>
        <v>2.5824569999999998E-3</v>
      </c>
      <c r="C326">
        <f t="shared" si="22"/>
        <v>2.5758821666666664E-3</v>
      </c>
      <c r="D326">
        <f t="shared" si="23"/>
        <v>2.5758821666666664E-3</v>
      </c>
      <c r="E326">
        <f t="shared" si="26"/>
        <v>2.5758821666666664E-3</v>
      </c>
      <c r="F326">
        <f t="shared" si="24"/>
        <v>2.5500814545454543E-3</v>
      </c>
      <c r="G326">
        <f t="shared" si="25"/>
        <v>2.4285895686274512E-3</v>
      </c>
      <c r="H326">
        <v>610</v>
      </c>
    </row>
    <row r="327" spans="1:8" x14ac:dyDescent="0.25">
      <c r="A327">
        <v>612</v>
      </c>
      <c r="B327">
        <f>VLOOKUP($B$2,'Standard Deposition Curves'!$B$12:$OL$17,(A327/2+1),FALSE)</f>
        <v>2.5758589999999998E-3</v>
      </c>
      <c r="C327">
        <f t="shared" si="22"/>
        <v>2.5694118333333331E-3</v>
      </c>
      <c r="D327">
        <f t="shared" si="23"/>
        <v>2.5694118333333331E-3</v>
      </c>
      <c r="E327">
        <f t="shared" si="26"/>
        <v>2.5694118333333331E-3</v>
      </c>
      <c r="F327">
        <f t="shared" si="24"/>
        <v>2.5436145454545453E-3</v>
      </c>
      <c r="G327">
        <f t="shared" si="25"/>
        <v>2.4225978039215685E-3</v>
      </c>
      <c r="H327">
        <v>612</v>
      </c>
    </row>
    <row r="328" spans="1:8" x14ac:dyDescent="0.25">
      <c r="A328">
        <v>614</v>
      </c>
      <c r="B328">
        <f>VLOOKUP($B$2,'Standard Deposition Curves'!$B$12:$OL$17,(A328/2+1),FALSE)</f>
        <v>2.5693999999999999E-3</v>
      </c>
      <c r="C328">
        <f t="shared" si="22"/>
        <v>2.563019833333333E-3</v>
      </c>
      <c r="D328">
        <f t="shared" si="23"/>
        <v>2.563019833333333E-3</v>
      </c>
      <c r="E328">
        <f t="shared" si="26"/>
        <v>2.563019833333333E-3</v>
      </c>
      <c r="F328">
        <f t="shared" si="24"/>
        <v>2.5371999090909089E-3</v>
      </c>
      <c r="G328">
        <f t="shared" si="25"/>
        <v>2.4166338823529416E-3</v>
      </c>
      <c r="H328">
        <v>614</v>
      </c>
    </row>
    <row r="329" spans="1:8" x14ac:dyDescent="0.25">
      <c r="A329">
        <v>616</v>
      </c>
      <c r="B329">
        <f>VLOOKUP($B$2,'Standard Deposition Curves'!$B$12:$OL$17,(A329/2+1),FALSE)</f>
        <v>2.5630119999999999E-3</v>
      </c>
      <c r="C329">
        <f t="shared" si="22"/>
        <v>2.5566766666666667E-3</v>
      </c>
      <c r="D329">
        <f t="shared" si="23"/>
        <v>2.5566766666666667E-3</v>
      </c>
      <c r="E329">
        <f t="shared" si="26"/>
        <v>2.5566766666666667E-3</v>
      </c>
      <c r="F329">
        <f t="shared" si="24"/>
        <v>2.5308304545454546E-3</v>
      </c>
      <c r="G329">
        <f t="shared" si="25"/>
        <v>2.4106966078431373E-3</v>
      </c>
      <c r="H329">
        <v>616</v>
      </c>
    </row>
    <row r="330" spans="1:8" x14ac:dyDescent="0.25">
      <c r="A330">
        <v>618</v>
      </c>
      <c r="B330">
        <f>VLOOKUP($B$2,'Standard Deposition Curves'!$B$12:$OL$17,(A330/2+1),FALSE)</f>
        <v>2.5566709999999999E-3</v>
      </c>
      <c r="C330">
        <f t="shared" si="22"/>
        <v>2.5503458333333332E-3</v>
      </c>
      <c r="D330">
        <f t="shared" si="23"/>
        <v>2.5503458333333332E-3</v>
      </c>
      <c r="E330">
        <f t="shared" si="26"/>
        <v>2.5503458333333332E-3</v>
      </c>
      <c r="F330">
        <f t="shared" si="24"/>
        <v>2.5245015454545454E-3</v>
      </c>
      <c r="G330">
        <f t="shared" si="25"/>
        <v>2.4047838823529413E-3</v>
      </c>
      <c r="H330">
        <v>618</v>
      </c>
    </row>
    <row r="331" spans="1:8" x14ac:dyDescent="0.25">
      <c r="A331">
        <v>620</v>
      </c>
      <c r="B331">
        <f>VLOOKUP($B$2,'Standard Deposition Curves'!$B$12:$OL$17,(A331/2+1),FALSE)</f>
        <v>2.5503639999999998E-3</v>
      </c>
      <c r="C331">
        <f t="shared" si="22"/>
        <v>2.5439066666666666E-3</v>
      </c>
      <c r="D331">
        <f t="shared" si="23"/>
        <v>2.5439066666666666E-3</v>
      </c>
      <c r="E331">
        <f t="shared" si="26"/>
        <v>2.5439066666666666E-3</v>
      </c>
      <c r="F331">
        <f t="shared" si="24"/>
        <v>2.5182073636363638E-3</v>
      </c>
      <c r="G331">
        <f t="shared" si="25"/>
        <v>2.3988934313725497E-3</v>
      </c>
      <c r="H331">
        <v>620</v>
      </c>
    </row>
    <row r="332" spans="1:8" x14ac:dyDescent="0.25">
      <c r="A332">
        <v>622</v>
      </c>
      <c r="B332">
        <f>VLOOKUP($B$2,'Standard Deposition Curves'!$B$12:$OL$17,(A332/2+1),FALSE)</f>
        <v>2.5439479999999999E-3</v>
      </c>
      <c r="C332">
        <f t="shared" si="22"/>
        <v>2.5372698333333333E-3</v>
      </c>
      <c r="D332">
        <f t="shared" si="23"/>
        <v>2.5372698333333333E-3</v>
      </c>
      <c r="E332">
        <f t="shared" si="26"/>
        <v>2.5372698333333333E-3</v>
      </c>
      <c r="F332">
        <f t="shared" si="24"/>
        <v>2.5119323636363638E-3</v>
      </c>
      <c r="G332">
        <f t="shared" si="25"/>
        <v>2.3930220000000003E-3</v>
      </c>
      <c r="H332">
        <v>622</v>
      </c>
    </row>
    <row r="333" spans="1:8" x14ac:dyDescent="0.25">
      <c r="A333">
        <v>624</v>
      </c>
      <c r="B333">
        <f>VLOOKUP($B$2,'Standard Deposition Curves'!$B$12:$OL$17,(A333/2+1),FALSE)</f>
        <v>2.5372839999999999E-3</v>
      </c>
      <c r="C333">
        <f t="shared" si="22"/>
        <v>2.5305508333333328E-3</v>
      </c>
      <c r="D333">
        <f t="shared" si="23"/>
        <v>2.5305508333333328E-3</v>
      </c>
      <c r="E333">
        <f t="shared" si="26"/>
        <v>2.5305508333333328E-3</v>
      </c>
      <c r="F333">
        <f t="shared" si="24"/>
        <v>2.5056587272727273E-3</v>
      </c>
      <c r="G333">
        <f t="shared" si="25"/>
        <v>2.3871667254901966E-3</v>
      </c>
      <c r="H333">
        <v>624</v>
      </c>
    </row>
    <row r="334" spans="1:8" x14ac:dyDescent="0.25">
      <c r="A334">
        <v>626</v>
      </c>
      <c r="B334">
        <f>VLOOKUP($B$2,'Standard Deposition Curves'!$B$12:$OL$17,(A334/2+1),FALSE)</f>
        <v>2.530535E-3</v>
      </c>
      <c r="C334">
        <f t="shared" ref="C334:C397" si="27">AVERAGE(AVERAGE(B334:B335),B335,AVERAGE(B335:B336))</f>
        <v>2.5239239999999999E-3</v>
      </c>
      <c r="D334">
        <f t="shared" ref="D334:D397" si="28">AVERAGE(AVERAGE(B334:B335),B335,AVERAGE(B335:B336))</f>
        <v>2.5239239999999999E-3</v>
      </c>
      <c r="E334">
        <f t="shared" si="26"/>
        <v>2.5239239999999999E-3</v>
      </c>
      <c r="F334">
        <f t="shared" ref="F334:F397" si="29">AVERAGE(B334:B344)</f>
        <v>2.4993987272727272E-3</v>
      </c>
      <c r="G334">
        <f t="shared" ref="G334:G397" si="30">AVERAGE(B334:B384)</f>
        <v>2.3813294705882352E-3</v>
      </c>
      <c r="H334">
        <v>626</v>
      </c>
    </row>
    <row r="335" spans="1:8" x14ac:dyDescent="0.25">
      <c r="A335">
        <v>628</v>
      </c>
      <c r="B335">
        <f>VLOOKUP($B$2,'Standard Deposition Curves'!$B$12:$OL$17,(A335/2+1),FALSE)</f>
        <v>2.523881E-3</v>
      </c>
      <c r="C335">
        <f t="shared" si="27"/>
        <v>2.5175236666666666E-3</v>
      </c>
      <c r="D335">
        <f t="shared" si="28"/>
        <v>2.5175236666666666E-3</v>
      </c>
      <c r="E335">
        <f t="shared" si="26"/>
        <v>2.5175236666666666E-3</v>
      </c>
      <c r="F335">
        <f t="shared" si="29"/>
        <v>2.4931696363636362E-3</v>
      </c>
      <c r="G335">
        <f t="shared" si="30"/>
        <v>2.3755132352941172E-3</v>
      </c>
      <c r="H335">
        <v>628</v>
      </c>
    </row>
    <row r="336" spans="1:8" x14ac:dyDescent="0.25">
      <c r="A336">
        <v>630</v>
      </c>
      <c r="B336">
        <f>VLOOKUP($B$2,'Standard Deposition Curves'!$B$12:$OL$17,(A336/2+1),FALSE)</f>
        <v>2.5174849999999999E-3</v>
      </c>
      <c r="C336">
        <f t="shared" si="27"/>
        <v>2.5113445000000002E-3</v>
      </c>
      <c r="D336">
        <f t="shared" si="28"/>
        <v>2.5113445000000002E-3</v>
      </c>
      <c r="E336">
        <f t="shared" si="26"/>
        <v>2.5113445000000002E-3</v>
      </c>
      <c r="F336">
        <f t="shared" si="29"/>
        <v>2.4869843636363635E-3</v>
      </c>
      <c r="G336">
        <f t="shared" si="30"/>
        <v>2.3697207843137256E-3</v>
      </c>
      <c r="H336">
        <v>630</v>
      </c>
    </row>
    <row r="337" spans="1:8" x14ac:dyDescent="0.25">
      <c r="A337">
        <v>632</v>
      </c>
      <c r="B337">
        <f>VLOOKUP($B$2,'Standard Deposition Curves'!$B$12:$OL$17,(A337/2+1),FALSE)</f>
        <v>2.511321E-3</v>
      </c>
      <c r="C337">
        <f t="shared" si="27"/>
        <v>2.5053081666666665E-3</v>
      </c>
      <c r="D337">
        <f t="shared" si="28"/>
        <v>2.5053081666666665E-3</v>
      </c>
      <c r="E337">
        <f t="shared" si="26"/>
        <v>2.5053081666666665E-3</v>
      </c>
      <c r="F337">
        <f t="shared" si="29"/>
        <v>2.4808403636363639E-3</v>
      </c>
      <c r="G337">
        <f t="shared" si="30"/>
        <v>2.363951470588235E-3</v>
      </c>
      <c r="H337">
        <v>632</v>
      </c>
    </row>
    <row r="338" spans="1:8" x14ac:dyDescent="0.25">
      <c r="A338">
        <v>634</v>
      </c>
      <c r="B338">
        <f>VLOOKUP($B$2,'Standard Deposition Curves'!$B$12:$OL$17,(A338/2+1),FALSE)</f>
        <v>2.505298E-3</v>
      </c>
      <c r="C338">
        <f t="shared" si="27"/>
        <v>2.4993393333333333E-3</v>
      </c>
      <c r="D338">
        <f t="shared" si="28"/>
        <v>2.4993393333333333E-3</v>
      </c>
      <c r="E338">
        <f t="shared" si="26"/>
        <v>2.4993393333333333E-3</v>
      </c>
      <c r="F338">
        <f t="shared" si="29"/>
        <v>2.4747322727272729E-3</v>
      </c>
      <c r="G338">
        <f t="shared" si="30"/>
        <v>2.358204392156863E-3</v>
      </c>
      <c r="H338">
        <v>634</v>
      </c>
    </row>
    <row r="339" spans="1:8" x14ac:dyDescent="0.25">
      <c r="A339">
        <v>636</v>
      </c>
      <c r="B339">
        <f>VLOOKUP($B$2,'Standard Deposition Curves'!$B$12:$OL$17,(A339/2+1),FALSE)</f>
        <v>2.499336E-3</v>
      </c>
      <c r="C339">
        <f t="shared" si="27"/>
        <v>2.4933911666666663E-3</v>
      </c>
      <c r="D339">
        <f t="shared" si="28"/>
        <v>2.4933911666666663E-3</v>
      </c>
      <c r="E339">
        <f t="shared" si="26"/>
        <v>2.4933911666666663E-3</v>
      </c>
      <c r="F339">
        <f t="shared" si="29"/>
        <v>2.4686520909090906E-3</v>
      </c>
      <c r="G339">
        <f t="shared" si="30"/>
        <v>2.3524783921568628E-3</v>
      </c>
      <c r="H339">
        <v>636</v>
      </c>
    </row>
    <row r="340" spans="1:8" x14ac:dyDescent="0.25">
      <c r="A340">
        <v>638</v>
      </c>
      <c r="B340">
        <f>VLOOKUP($B$2,'Standard Deposition Curves'!$B$12:$OL$17,(A340/2+1),FALSE)</f>
        <v>2.4933939999999999E-3</v>
      </c>
      <c r="C340">
        <f t="shared" si="27"/>
        <v>2.4874121666666666E-3</v>
      </c>
      <c r="D340">
        <f t="shared" si="28"/>
        <v>2.4874121666666666E-3</v>
      </c>
      <c r="E340">
        <f t="shared" si="26"/>
        <v>2.4874121666666666E-3</v>
      </c>
      <c r="F340">
        <f t="shared" si="29"/>
        <v>2.4625937272727272E-3</v>
      </c>
      <c r="G340">
        <f t="shared" si="30"/>
        <v>2.3467718627450981E-3</v>
      </c>
      <c r="H340">
        <v>638</v>
      </c>
    </row>
    <row r="341" spans="1:8" x14ac:dyDescent="0.25">
      <c r="A341">
        <v>640</v>
      </c>
      <c r="B341">
        <f>VLOOKUP($B$2,'Standard Deposition Curves'!$B$12:$OL$17,(A341/2+1),FALSE)</f>
        <v>2.4874350000000001E-3</v>
      </c>
      <c r="C341">
        <f t="shared" si="27"/>
        <v>2.4812881666666669E-3</v>
      </c>
      <c r="D341">
        <f t="shared" si="28"/>
        <v>2.4812881666666669E-3</v>
      </c>
      <c r="E341">
        <f t="shared" si="26"/>
        <v>2.4812881666666669E-3</v>
      </c>
      <c r="F341">
        <f t="shared" si="29"/>
        <v>2.4565510909090905E-3</v>
      </c>
      <c r="G341">
        <f t="shared" si="30"/>
        <v>2.341083333333333E-3</v>
      </c>
      <c r="H341">
        <v>640</v>
      </c>
    </row>
    <row r="342" spans="1:8" x14ac:dyDescent="0.25">
      <c r="A342">
        <v>642</v>
      </c>
      <c r="B342">
        <f>VLOOKUP($B$2,'Standard Deposition Curves'!$B$12:$OL$17,(A342/2+1),FALSE)</f>
        <v>2.4813389999999999E-3</v>
      </c>
      <c r="C342">
        <f t="shared" si="27"/>
        <v>2.4749191666666669E-3</v>
      </c>
      <c r="D342">
        <f t="shared" si="28"/>
        <v>2.4749191666666669E-3</v>
      </c>
      <c r="E342">
        <f t="shared" si="26"/>
        <v>2.4749191666666669E-3</v>
      </c>
      <c r="F342">
        <f t="shared" si="29"/>
        <v>2.4505099090909089E-3</v>
      </c>
      <c r="G342">
        <f t="shared" si="30"/>
        <v>2.3354110588235289E-3</v>
      </c>
      <c r="H342">
        <v>642</v>
      </c>
    </row>
    <row r="343" spans="1:8" x14ac:dyDescent="0.25">
      <c r="A343">
        <v>644</v>
      </c>
      <c r="B343">
        <f>VLOOKUP($B$2,'Standard Deposition Curves'!$B$12:$OL$17,(A343/2+1),FALSE)</f>
        <v>2.4749379999999999E-3</v>
      </c>
      <c r="C343">
        <f t="shared" si="27"/>
        <v>2.4684415000000002E-3</v>
      </c>
      <c r="D343">
        <f t="shared" si="28"/>
        <v>2.4684415000000002E-3</v>
      </c>
      <c r="E343">
        <f t="shared" ref="E343:E406" si="31">AVERAGE(AVERAGE(B343:B344),B344,AVERAGE(B344:B345))</f>
        <v>2.4684415000000002E-3</v>
      </c>
      <c r="F343">
        <f t="shared" si="29"/>
        <v>2.4444535454545453E-3</v>
      </c>
      <c r="G343">
        <f t="shared" si="30"/>
        <v>2.3297530588235293E-3</v>
      </c>
      <c r="H343">
        <v>644</v>
      </c>
    </row>
    <row r="344" spans="1:8" x14ac:dyDescent="0.25">
      <c r="A344">
        <v>646</v>
      </c>
      <c r="B344">
        <f>VLOOKUP($B$2,'Standard Deposition Curves'!$B$12:$OL$17,(A344/2+1),FALSE)</f>
        <v>2.4684239999999999E-3</v>
      </c>
      <c r="C344">
        <f t="shared" si="27"/>
        <v>2.4620545000000001E-3</v>
      </c>
      <c r="D344">
        <f t="shared" si="28"/>
        <v>2.4620545000000001E-3</v>
      </c>
      <c r="E344">
        <f t="shared" si="31"/>
        <v>2.4620545000000001E-3</v>
      </c>
      <c r="F344">
        <f t="shared" si="29"/>
        <v>2.4383974545454548E-3</v>
      </c>
      <c r="G344">
        <f t="shared" si="30"/>
        <v>2.3241123921568622E-3</v>
      </c>
      <c r="H344">
        <v>646</v>
      </c>
    </row>
    <row r="345" spans="1:8" x14ac:dyDescent="0.25">
      <c r="A345">
        <v>648</v>
      </c>
      <c r="B345">
        <f>VLOOKUP($B$2,'Standard Deposition Curves'!$B$12:$OL$17,(A345/2+1),FALSE)</f>
        <v>2.4620150000000001E-3</v>
      </c>
      <c r="C345">
        <f t="shared" si="27"/>
        <v>2.4558813333333336E-3</v>
      </c>
      <c r="D345">
        <f t="shared" si="28"/>
        <v>2.4558813333333336E-3</v>
      </c>
      <c r="E345">
        <f t="shared" si="31"/>
        <v>2.4558813333333336E-3</v>
      </c>
      <c r="F345">
        <f t="shared" si="29"/>
        <v>2.432362181818182E-3</v>
      </c>
      <c r="G345">
        <f t="shared" si="30"/>
        <v>2.3184914117647059E-3</v>
      </c>
      <c r="H345">
        <v>648</v>
      </c>
    </row>
    <row r="346" spans="1:8" x14ac:dyDescent="0.25">
      <c r="A346">
        <v>650</v>
      </c>
      <c r="B346">
        <f>VLOOKUP($B$2,'Standard Deposition Curves'!$B$12:$OL$17,(A346/2+1),FALSE)</f>
        <v>2.4558430000000001E-3</v>
      </c>
      <c r="C346">
        <f t="shared" si="27"/>
        <v>2.4499298333333333E-3</v>
      </c>
      <c r="D346">
        <f t="shared" si="28"/>
        <v>2.4499298333333333E-3</v>
      </c>
      <c r="E346">
        <f t="shared" si="31"/>
        <v>2.4499298333333333E-3</v>
      </c>
      <c r="F346">
        <f t="shared" si="29"/>
        <v>2.4263600909090908E-3</v>
      </c>
      <c r="G346">
        <f t="shared" si="30"/>
        <v>2.3128911764705878E-3</v>
      </c>
      <c r="H346">
        <v>650</v>
      </c>
    </row>
    <row r="347" spans="1:8" x14ac:dyDescent="0.25">
      <c r="A347">
        <v>652</v>
      </c>
      <c r="B347">
        <f>VLOOKUP($B$2,'Standard Deposition Curves'!$B$12:$OL$17,(A347/2+1),FALSE)</f>
        <v>2.449901E-3</v>
      </c>
      <c r="C347">
        <f t="shared" si="27"/>
        <v>2.4441408333333334E-3</v>
      </c>
      <c r="D347">
        <f t="shared" si="28"/>
        <v>2.4441408333333334E-3</v>
      </c>
      <c r="E347">
        <f t="shared" si="31"/>
        <v>2.4441408333333334E-3</v>
      </c>
      <c r="F347">
        <f t="shared" si="29"/>
        <v>2.4203932727272729E-3</v>
      </c>
      <c r="G347">
        <f t="shared" si="30"/>
        <v>2.3073105294117643E-3</v>
      </c>
      <c r="H347">
        <v>652</v>
      </c>
    </row>
    <row r="348" spans="1:8" x14ac:dyDescent="0.25">
      <c r="A348">
        <v>654</v>
      </c>
      <c r="B348">
        <f>VLOOKUP($B$2,'Standard Deposition Curves'!$B$12:$OL$17,(A348/2+1),FALSE)</f>
        <v>2.4441319999999999E-3</v>
      </c>
      <c r="C348">
        <f t="shared" si="27"/>
        <v>2.4384150000000002E-3</v>
      </c>
      <c r="D348">
        <f t="shared" si="28"/>
        <v>2.4384150000000002E-3</v>
      </c>
      <c r="E348">
        <f t="shared" si="31"/>
        <v>2.4384150000000002E-3</v>
      </c>
      <c r="F348">
        <f t="shared" si="29"/>
        <v>2.4144605454545459E-3</v>
      </c>
      <c r="G348">
        <f t="shared" si="30"/>
        <v>2.3017479215686272E-3</v>
      </c>
      <c r="H348">
        <v>654</v>
      </c>
    </row>
    <row r="349" spans="1:8" x14ac:dyDescent="0.25">
      <c r="A349">
        <v>656</v>
      </c>
      <c r="B349">
        <f>VLOOKUP($B$2,'Standard Deposition Curves'!$B$12:$OL$17,(A349/2+1),FALSE)</f>
        <v>2.4384160000000001E-3</v>
      </c>
      <c r="C349">
        <f t="shared" si="27"/>
        <v>2.4326861666666665E-3</v>
      </c>
      <c r="D349">
        <f t="shared" si="28"/>
        <v>2.4326861666666665E-3</v>
      </c>
      <c r="E349">
        <f t="shared" si="31"/>
        <v>2.4326861666666665E-3</v>
      </c>
      <c r="F349">
        <f t="shared" si="29"/>
        <v>2.4085547272727275E-3</v>
      </c>
      <c r="G349">
        <f t="shared" si="30"/>
        <v>2.296201235294117E-3</v>
      </c>
      <c r="H349">
        <v>656</v>
      </c>
    </row>
    <row r="350" spans="1:8" x14ac:dyDescent="0.25">
      <c r="A350">
        <v>658</v>
      </c>
      <c r="B350">
        <f>VLOOKUP($B$2,'Standard Deposition Curves'!$B$12:$OL$17,(A350/2+1),FALSE)</f>
        <v>2.432694E-3</v>
      </c>
      <c r="C350">
        <f t="shared" si="27"/>
        <v>2.426896E-3</v>
      </c>
      <c r="D350">
        <f t="shared" si="28"/>
        <v>2.426896E-3</v>
      </c>
      <c r="E350">
        <f t="shared" si="31"/>
        <v>2.426896E-3</v>
      </c>
      <c r="F350">
        <f t="shared" si="29"/>
        <v>2.4026725454545459E-3</v>
      </c>
      <c r="G350">
        <f t="shared" si="30"/>
        <v>2.2906689019607839E-3</v>
      </c>
      <c r="H350">
        <v>658</v>
      </c>
    </row>
    <row r="351" spans="1:8" x14ac:dyDescent="0.25">
      <c r="A351">
        <v>660</v>
      </c>
      <c r="B351">
        <f>VLOOKUP($B$2,'Standard Deposition Curves'!$B$12:$OL$17,(A351/2+1),FALSE)</f>
        <v>2.4269249999999999E-3</v>
      </c>
      <c r="C351">
        <f t="shared" si="27"/>
        <v>2.4209286666666665E-3</v>
      </c>
      <c r="D351">
        <f t="shared" si="28"/>
        <v>2.4209286666666665E-3</v>
      </c>
      <c r="E351">
        <f t="shared" si="31"/>
        <v>2.4209286666666665E-3</v>
      </c>
      <c r="F351">
        <f t="shared" si="29"/>
        <v>2.3968100909090911E-3</v>
      </c>
      <c r="G351">
        <f t="shared" si="30"/>
        <v>2.2851501960784314E-3</v>
      </c>
      <c r="H351">
        <v>660</v>
      </c>
    </row>
    <row r="352" spans="1:8" x14ac:dyDescent="0.25">
      <c r="A352">
        <v>662</v>
      </c>
      <c r="B352">
        <f>VLOOKUP($B$2,'Standard Deposition Curves'!$B$12:$OL$17,(A352/2+1),FALSE)</f>
        <v>2.4209819999999999E-3</v>
      </c>
      <c r="C352">
        <f t="shared" si="27"/>
        <v>2.4146965000000002E-3</v>
      </c>
      <c r="D352">
        <f t="shared" si="28"/>
        <v>2.4146965000000002E-3</v>
      </c>
      <c r="E352">
        <f t="shared" si="31"/>
        <v>2.4146965000000002E-3</v>
      </c>
      <c r="F352">
        <f t="shared" si="29"/>
        <v>2.3909582727272725E-3</v>
      </c>
      <c r="G352">
        <f t="shared" si="30"/>
        <v>2.2796448823529407E-3</v>
      </c>
      <c r="H352">
        <v>662</v>
      </c>
    </row>
    <row r="353" spans="1:8" x14ac:dyDescent="0.25">
      <c r="A353">
        <v>664</v>
      </c>
      <c r="B353">
        <f>VLOOKUP($B$2,'Standard Deposition Curves'!$B$12:$OL$17,(A353/2+1),FALSE)</f>
        <v>2.4147190000000001E-3</v>
      </c>
      <c r="C353">
        <f t="shared" si="27"/>
        <v>2.4083398333333336E-3</v>
      </c>
      <c r="D353">
        <f t="shared" si="28"/>
        <v>2.4083398333333336E-3</v>
      </c>
      <c r="E353">
        <f t="shared" si="31"/>
        <v>2.4083398333333336E-3</v>
      </c>
      <c r="F353">
        <f t="shared" si="29"/>
        <v>2.385108181818182E-3</v>
      </c>
      <c r="G353">
        <f t="shared" si="30"/>
        <v>2.2741539803921565E-3</v>
      </c>
      <c r="H353">
        <v>664</v>
      </c>
    </row>
    <row r="354" spans="1:8" x14ac:dyDescent="0.25">
      <c r="A354">
        <v>666</v>
      </c>
      <c r="B354">
        <f>VLOOKUP($B$2,'Standard Deposition Curves'!$B$12:$OL$17,(A354/2+1),FALSE)</f>
        <v>2.4083210000000002E-3</v>
      </c>
      <c r="C354">
        <f t="shared" si="27"/>
        <v>2.4020761666666665E-3</v>
      </c>
      <c r="D354">
        <f t="shared" si="28"/>
        <v>2.4020761666666665E-3</v>
      </c>
      <c r="E354">
        <f t="shared" si="31"/>
        <v>2.4020761666666665E-3</v>
      </c>
      <c r="F354">
        <f t="shared" si="29"/>
        <v>2.379277E-3</v>
      </c>
      <c r="G354">
        <f t="shared" si="30"/>
        <v>2.2686833137254901E-3</v>
      </c>
      <c r="H354">
        <v>666</v>
      </c>
    </row>
    <row r="355" spans="1:8" x14ac:dyDescent="0.25">
      <c r="A355">
        <v>668</v>
      </c>
      <c r="B355">
        <f>VLOOKUP($B$2,'Standard Deposition Curves'!$B$12:$OL$17,(A355/2+1),FALSE)</f>
        <v>2.4020360000000002E-3</v>
      </c>
      <c r="C355">
        <f t="shared" si="27"/>
        <v>2.3960353333333331E-3</v>
      </c>
      <c r="D355">
        <f t="shared" si="28"/>
        <v>2.3960353333333331E-3</v>
      </c>
      <c r="E355">
        <f t="shared" si="31"/>
        <v>2.3960353333333331E-3</v>
      </c>
      <c r="F355">
        <f t="shared" si="29"/>
        <v>2.3734864545454548E-3</v>
      </c>
      <c r="G355">
        <f t="shared" si="30"/>
        <v>2.2632376470588232E-3</v>
      </c>
      <c r="H355">
        <v>668</v>
      </c>
    </row>
    <row r="356" spans="1:8" x14ac:dyDescent="0.25">
      <c r="A356">
        <v>670</v>
      </c>
      <c r="B356">
        <f>VLOOKUP($B$2,'Standard Deposition Curves'!$B$12:$OL$17,(A356/2+1),FALSE)</f>
        <v>2.395992E-3</v>
      </c>
      <c r="C356">
        <f t="shared" si="27"/>
        <v>2.3902441666666667E-3</v>
      </c>
      <c r="D356">
        <f t="shared" si="28"/>
        <v>2.3902441666666667E-3</v>
      </c>
      <c r="E356">
        <f t="shared" si="31"/>
        <v>2.3902441666666667E-3</v>
      </c>
      <c r="F356">
        <f t="shared" si="29"/>
        <v>2.3677480000000002E-3</v>
      </c>
      <c r="G356">
        <f t="shared" si="30"/>
        <v>2.2578197647058818E-3</v>
      </c>
      <c r="H356">
        <v>670</v>
      </c>
    </row>
    <row r="357" spans="1:8" x14ac:dyDescent="0.25">
      <c r="A357">
        <v>672</v>
      </c>
      <c r="B357">
        <f>VLOOKUP($B$2,'Standard Deposition Curves'!$B$12:$OL$17,(A357/2+1),FALSE)</f>
        <v>2.390208E-3</v>
      </c>
      <c r="C357">
        <f t="shared" si="27"/>
        <v>2.3846566666666665E-3</v>
      </c>
      <c r="D357">
        <f t="shared" si="28"/>
        <v>2.3846566666666665E-3</v>
      </c>
      <c r="E357">
        <f t="shared" si="31"/>
        <v>2.3846566666666665E-3</v>
      </c>
      <c r="F357">
        <f t="shared" si="29"/>
        <v>2.3620614545454546E-3</v>
      </c>
      <c r="G357">
        <f t="shared" si="30"/>
        <v>2.2524296666666661E-3</v>
      </c>
      <c r="H357">
        <v>672</v>
      </c>
    </row>
    <row r="358" spans="1:8" x14ac:dyDescent="0.25">
      <c r="A358">
        <v>674</v>
      </c>
      <c r="B358">
        <f>VLOOKUP($B$2,'Standard Deposition Curves'!$B$12:$OL$17,(A358/2+1),FALSE)</f>
        <v>2.3846409999999998E-3</v>
      </c>
      <c r="C358">
        <f t="shared" si="27"/>
        <v>2.3791708333333332E-3</v>
      </c>
      <c r="D358">
        <f t="shared" si="28"/>
        <v>2.3791708333333332E-3</v>
      </c>
      <c r="E358">
        <f t="shared" si="31"/>
        <v>2.3791708333333332E-3</v>
      </c>
      <c r="F358">
        <f t="shared" si="29"/>
        <v>2.3564188181818182E-3</v>
      </c>
      <c r="G358">
        <f t="shared" si="30"/>
        <v>2.2470654901960785E-3</v>
      </c>
      <c r="H358">
        <v>674</v>
      </c>
    </row>
    <row r="359" spans="1:8" x14ac:dyDescent="0.25">
      <c r="A359">
        <v>676</v>
      </c>
      <c r="B359">
        <f>VLOOKUP($B$2,'Standard Deposition Curves'!$B$12:$OL$17,(A359/2+1),FALSE)</f>
        <v>2.3791680000000001E-3</v>
      </c>
      <c r="C359">
        <f t="shared" si="27"/>
        <v>2.3737038333333338E-3</v>
      </c>
      <c r="D359">
        <f t="shared" si="28"/>
        <v>2.3737038333333338E-3</v>
      </c>
      <c r="E359">
        <f t="shared" si="31"/>
        <v>2.3737038333333338E-3</v>
      </c>
      <c r="F359">
        <f t="shared" si="29"/>
        <v>2.3508015454545457E-3</v>
      </c>
      <c r="G359">
        <f t="shared" si="30"/>
        <v>2.2417232549019604E-3</v>
      </c>
      <c r="H359">
        <v>676</v>
      </c>
    </row>
    <row r="360" spans="1:8" x14ac:dyDescent="0.25">
      <c r="A360">
        <v>678</v>
      </c>
      <c r="B360">
        <f>VLOOKUP($B$2,'Standard Deposition Curves'!$B$12:$OL$17,(A360/2+1),FALSE)</f>
        <v>2.373712E-3</v>
      </c>
      <c r="C360">
        <f t="shared" si="27"/>
        <v>2.3681825000000001E-3</v>
      </c>
      <c r="D360">
        <f t="shared" si="28"/>
        <v>2.3681825000000001E-3</v>
      </c>
      <c r="E360">
        <f t="shared" si="31"/>
        <v>2.3681825000000001E-3</v>
      </c>
      <c r="F360">
        <f t="shared" si="29"/>
        <v>2.3451915454545456E-3</v>
      </c>
      <c r="G360">
        <f t="shared" si="30"/>
        <v>2.236398901960784E-3</v>
      </c>
      <c r="H360">
        <v>678</v>
      </c>
    </row>
    <row r="361" spans="1:8" x14ac:dyDescent="0.25">
      <c r="A361">
        <v>680</v>
      </c>
      <c r="B361">
        <f>VLOOKUP($B$2,'Standard Deposition Curves'!$B$12:$OL$17,(A361/2+1),FALSE)</f>
        <v>2.3682070000000002E-3</v>
      </c>
      <c r="C361">
        <f t="shared" si="27"/>
        <v>2.3625096666666668E-3</v>
      </c>
      <c r="D361">
        <f t="shared" si="28"/>
        <v>2.3625096666666668E-3</v>
      </c>
      <c r="E361">
        <f t="shared" si="31"/>
        <v>2.3625096666666668E-3</v>
      </c>
      <c r="F361">
        <f t="shared" si="29"/>
        <v>2.3395740909090911E-3</v>
      </c>
      <c r="G361">
        <f t="shared" si="30"/>
        <v>2.2310893529411762E-3</v>
      </c>
      <c r="H361">
        <v>680</v>
      </c>
    </row>
    <row r="362" spans="1:8" x14ac:dyDescent="0.25">
      <c r="A362">
        <v>682</v>
      </c>
      <c r="B362">
        <f>VLOOKUP($B$2,'Standard Deposition Curves'!$B$12:$OL$17,(A362/2+1),FALSE)</f>
        <v>2.3625550000000001E-3</v>
      </c>
      <c r="C362">
        <f t="shared" si="27"/>
        <v>2.3566091666666665E-3</v>
      </c>
      <c r="D362">
        <f t="shared" si="28"/>
        <v>2.3566091666666665E-3</v>
      </c>
      <c r="E362">
        <f t="shared" si="31"/>
        <v>2.3566091666666665E-3</v>
      </c>
      <c r="F362">
        <f t="shared" si="29"/>
        <v>2.3339364545454547E-3</v>
      </c>
      <c r="G362">
        <f t="shared" si="30"/>
        <v>2.2257924705882354E-3</v>
      </c>
      <c r="H362">
        <v>682</v>
      </c>
    </row>
    <row r="363" spans="1:8" x14ac:dyDescent="0.25">
      <c r="A363">
        <v>684</v>
      </c>
      <c r="B363">
        <f>VLOOKUP($B$2,'Standard Deposition Curves'!$B$12:$OL$17,(A363/2+1),FALSE)</f>
        <v>2.3566310000000001E-3</v>
      </c>
      <c r="C363">
        <f t="shared" si="27"/>
        <v>2.3505933333333334E-3</v>
      </c>
      <c r="D363">
        <f t="shared" si="28"/>
        <v>2.3505933333333334E-3</v>
      </c>
      <c r="E363">
        <f t="shared" si="31"/>
        <v>2.3505933333333334E-3</v>
      </c>
      <c r="F363">
        <f t="shared" si="29"/>
        <v>2.3282653636363636E-3</v>
      </c>
      <c r="G363">
        <f t="shared" si="30"/>
        <v>2.2205072352941176E-3</v>
      </c>
      <c r="H363">
        <v>684</v>
      </c>
    </row>
    <row r="364" spans="1:8" x14ac:dyDescent="0.25">
      <c r="A364">
        <v>686</v>
      </c>
      <c r="B364">
        <f>VLOOKUP($B$2,'Standard Deposition Curves'!$B$12:$OL$17,(A364/2+1),FALSE)</f>
        <v>2.3505760000000001E-3</v>
      </c>
      <c r="C364">
        <f t="shared" si="27"/>
        <v>2.3446648333333331E-3</v>
      </c>
      <c r="D364">
        <f t="shared" si="28"/>
        <v>2.3446648333333331E-3</v>
      </c>
      <c r="E364">
        <f t="shared" si="31"/>
        <v>2.3446648333333331E-3</v>
      </c>
      <c r="F364">
        <f t="shared" si="29"/>
        <v>2.3225738181818184E-3</v>
      </c>
      <c r="G364">
        <f t="shared" si="30"/>
        <v>2.2152368039215684E-3</v>
      </c>
      <c r="H364">
        <v>686</v>
      </c>
    </row>
    <row r="365" spans="1:8" x14ac:dyDescent="0.25">
      <c r="A365">
        <v>688</v>
      </c>
      <c r="B365">
        <f>VLOOKUP($B$2,'Standard Deposition Curves'!$B$12:$OL$17,(A365/2+1),FALSE)</f>
        <v>2.3446249999999999E-3</v>
      </c>
      <c r="C365">
        <f t="shared" si="27"/>
        <v>2.3389528333333334E-3</v>
      </c>
      <c r="D365">
        <f t="shared" si="28"/>
        <v>2.3389528333333334E-3</v>
      </c>
      <c r="E365">
        <f t="shared" si="31"/>
        <v>2.3389528333333334E-3</v>
      </c>
      <c r="F365">
        <f t="shared" si="29"/>
        <v>2.3168846363636367E-3</v>
      </c>
      <c r="G365">
        <f t="shared" si="30"/>
        <v>2.2099845098039212E-3</v>
      </c>
      <c r="H365">
        <v>688</v>
      </c>
    </row>
    <row r="366" spans="1:8" x14ac:dyDescent="0.25">
      <c r="A366">
        <v>690</v>
      </c>
      <c r="B366">
        <f>VLOOKUP($B$2,'Standard Deposition Curves'!$B$12:$OL$17,(A366/2+1),FALSE)</f>
        <v>2.3389130000000002E-3</v>
      </c>
      <c r="C366">
        <f t="shared" si="27"/>
        <v>2.3334686666666667E-3</v>
      </c>
      <c r="D366">
        <f t="shared" si="28"/>
        <v>2.3334686666666667E-3</v>
      </c>
      <c r="E366">
        <f t="shared" si="31"/>
        <v>2.3334686666666667E-3</v>
      </c>
      <c r="F366">
        <f t="shared" si="29"/>
        <v>2.3112170909090905E-3</v>
      </c>
      <c r="G366">
        <f t="shared" si="30"/>
        <v>2.2047526470588235E-3</v>
      </c>
      <c r="H366">
        <v>690</v>
      </c>
    </row>
    <row r="367" spans="1:8" x14ac:dyDescent="0.25">
      <c r="A367">
        <v>692</v>
      </c>
      <c r="B367">
        <f>VLOOKUP($B$2,'Standard Deposition Curves'!$B$12:$OL$17,(A367/2+1),FALSE)</f>
        <v>2.33344E-3</v>
      </c>
      <c r="C367">
        <f t="shared" si="27"/>
        <v>2.3281411666666667E-3</v>
      </c>
      <c r="D367">
        <f t="shared" si="28"/>
        <v>2.3281411666666667E-3</v>
      </c>
      <c r="E367">
        <f t="shared" si="31"/>
        <v>2.3281411666666667E-3</v>
      </c>
      <c r="F367">
        <f t="shared" si="29"/>
        <v>2.3055774545454547E-3</v>
      </c>
      <c r="G367">
        <f t="shared" si="30"/>
        <v>2.1995401764705884E-3</v>
      </c>
      <c r="H367">
        <v>692</v>
      </c>
    </row>
    <row r="368" spans="1:8" x14ac:dyDescent="0.25">
      <c r="A368">
        <v>694</v>
      </c>
      <c r="B368">
        <f>VLOOKUP($B$2,'Standard Deposition Curves'!$B$12:$OL$17,(A368/2+1),FALSE)</f>
        <v>2.3281389999999999E-3</v>
      </c>
      <c r="C368">
        <f t="shared" si="27"/>
        <v>2.3228335E-3</v>
      </c>
      <c r="D368">
        <f t="shared" si="28"/>
        <v>2.3228335E-3</v>
      </c>
      <c r="E368">
        <f t="shared" si="31"/>
        <v>2.3228335E-3</v>
      </c>
      <c r="F368">
        <f t="shared" si="29"/>
        <v>2.2999646363636365E-3</v>
      </c>
      <c r="G368">
        <f t="shared" si="30"/>
        <v>2.1943444117647061E-3</v>
      </c>
      <c r="H368">
        <v>694</v>
      </c>
    </row>
    <row r="369" spans="1:8" x14ac:dyDescent="0.25">
      <c r="A369">
        <v>696</v>
      </c>
      <c r="B369">
        <f>VLOOKUP($B$2,'Standard Deposition Curves'!$B$12:$OL$17,(A369/2+1),FALSE)</f>
        <v>2.3228509999999999E-3</v>
      </c>
      <c r="C369">
        <f t="shared" si="27"/>
        <v>2.3174338333333336E-3</v>
      </c>
      <c r="D369">
        <f t="shared" si="28"/>
        <v>2.3174338333333336E-3</v>
      </c>
      <c r="E369">
        <f t="shared" si="31"/>
        <v>2.3174338333333336E-3</v>
      </c>
      <c r="F369">
        <f t="shared" si="29"/>
        <v>2.294370090909091E-3</v>
      </c>
      <c r="G369">
        <f t="shared" si="30"/>
        <v>2.1891614509803926E-3</v>
      </c>
      <c r="H369">
        <v>696</v>
      </c>
    </row>
    <row r="370" spans="1:8" x14ac:dyDescent="0.25">
      <c r="A370">
        <v>698</v>
      </c>
      <c r="B370">
        <f>VLOOKUP($B$2,'Standard Deposition Curves'!$B$12:$OL$17,(A370/2+1),FALSE)</f>
        <v>2.3174580000000001E-3</v>
      </c>
      <c r="C370">
        <f t="shared" si="27"/>
        <v>2.3118885E-3</v>
      </c>
      <c r="D370">
        <f t="shared" si="28"/>
        <v>2.3118885E-3</v>
      </c>
      <c r="E370">
        <f t="shared" si="31"/>
        <v>2.3118885E-3</v>
      </c>
      <c r="F370">
        <f t="shared" si="29"/>
        <v>2.2887893636363635E-3</v>
      </c>
      <c r="G370">
        <f t="shared" si="30"/>
        <v>2.1839890000000003E-3</v>
      </c>
      <c r="H370">
        <v>698</v>
      </c>
    </row>
    <row r="371" spans="1:8" x14ac:dyDescent="0.25">
      <c r="A371">
        <v>700</v>
      </c>
      <c r="B371">
        <f>VLOOKUP($B$2,'Standard Deposition Curves'!$B$12:$OL$17,(A371/2+1),FALSE)</f>
        <v>2.3119199999999999E-3</v>
      </c>
      <c r="C371">
        <f t="shared" si="27"/>
        <v>2.3061441666666666E-3</v>
      </c>
      <c r="D371">
        <f t="shared" si="28"/>
        <v>2.3061441666666666E-3</v>
      </c>
      <c r="E371">
        <f t="shared" si="31"/>
        <v>2.3061441666666666E-3</v>
      </c>
      <c r="F371">
        <f t="shared" si="29"/>
        <v>2.2832257272727271E-3</v>
      </c>
      <c r="G371">
        <f t="shared" si="30"/>
        <v>2.1788273333333335E-3</v>
      </c>
      <c r="H371">
        <v>700</v>
      </c>
    </row>
    <row r="372" spans="1:8" x14ac:dyDescent="0.25">
      <c r="A372">
        <v>702</v>
      </c>
      <c r="B372">
        <f>VLOOKUP($B$2,'Standard Deposition Curves'!$B$12:$OL$17,(A372/2+1),FALSE)</f>
        <v>2.3061929999999998E-3</v>
      </c>
      <c r="C372">
        <f t="shared" si="27"/>
        <v>2.3001514999999996E-3</v>
      </c>
      <c r="D372">
        <f t="shared" si="28"/>
        <v>2.3001514999999996E-3</v>
      </c>
      <c r="E372">
        <f t="shared" si="31"/>
        <v>2.3001514999999996E-3</v>
      </c>
      <c r="F372">
        <f t="shared" si="29"/>
        <v>2.2776803636363639E-3</v>
      </c>
      <c r="G372">
        <f t="shared" si="30"/>
        <v>2.1761654800000006E-3</v>
      </c>
      <c r="H372">
        <v>702</v>
      </c>
    </row>
    <row r="373" spans="1:8" x14ac:dyDescent="0.25">
      <c r="A373">
        <v>704</v>
      </c>
      <c r="B373">
        <f>VLOOKUP($B$2,'Standard Deposition Curves'!$B$12:$OL$17,(A373/2+1),FALSE)</f>
        <v>2.300173E-3</v>
      </c>
      <c r="C373">
        <f t="shared" si="27"/>
        <v>2.2940439999999999E-3</v>
      </c>
      <c r="D373">
        <f t="shared" si="28"/>
        <v>2.2940439999999999E-3</v>
      </c>
      <c r="E373">
        <f t="shared" si="31"/>
        <v>2.2940439999999999E-3</v>
      </c>
      <c r="F373">
        <f t="shared" si="29"/>
        <v>2.2721472727272726E-3</v>
      </c>
      <c r="G373">
        <f t="shared" si="30"/>
        <v>2.1735118571428575E-3</v>
      </c>
      <c r="H373">
        <v>704</v>
      </c>
    </row>
    <row r="374" spans="1:8" x14ac:dyDescent="0.25">
      <c r="A374">
        <v>706</v>
      </c>
      <c r="B374">
        <f>VLOOKUP($B$2,'Standard Deposition Curves'!$B$12:$OL$17,(A374/2+1),FALSE)</f>
        <v>2.294024E-3</v>
      </c>
      <c r="C374">
        <f t="shared" si="27"/>
        <v>2.2880476666666664E-3</v>
      </c>
      <c r="D374">
        <f t="shared" si="28"/>
        <v>2.2880476666666664E-3</v>
      </c>
      <c r="E374">
        <f t="shared" si="31"/>
        <v>2.2880476666666664E-3</v>
      </c>
      <c r="F374">
        <f t="shared" si="29"/>
        <v>2.266639181818182E-3</v>
      </c>
      <c r="G374">
        <f t="shared" si="30"/>
        <v>2.170873083333334E-3</v>
      </c>
      <c r="H374">
        <v>706</v>
      </c>
    </row>
    <row r="375" spans="1:8" x14ac:dyDescent="0.25">
      <c r="A375">
        <v>708</v>
      </c>
      <c r="B375">
        <f>VLOOKUP($B$2,'Standard Deposition Curves'!$B$12:$OL$17,(A375/2+1),FALSE)</f>
        <v>2.2879950000000001E-3</v>
      </c>
      <c r="C375">
        <f t="shared" si="27"/>
        <v>2.2823333333333337E-3</v>
      </c>
      <c r="D375">
        <f t="shared" si="28"/>
        <v>2.2823333333333337E-3</v>
      </c>
      <c r="E375">
        <f t="shared" si="31"/>
        <v>2.2823333333333337E-3</v>
      </c>
      <c r="F375">
        <f t="shared" si="29"/>
        <v>2.2611739999999999E-3</v>
      </c>
      <c r="G375">
        <f t="shared" si="30"/>
        <v>2.1682528510638304E-3</v>
      </c>
      <c r="H375">
        <v>708</v>
      </c>
    </row>
    <row r="376" spans="1:8" x14ac:dyDescent="0.25">
      <c r="A376">
        <v>710</v>
      </c>
      <c r="B376">
        <f>VLOOKUP($B$2,'Standard Deposition Curves'!$B$12:$OL$17,(A376/2+1),FALSE)</f>
        <v>2.2822820000000001E-3</v>
      </c>
      <c r="C376">
        <f t="shared" si="27"/>
        <v>2.2769148333333334E-3</v>
      </c>
      <c r="D376">
        <f t="shared" si="28"/>
        <v>2.2769148333333334E-3</v>
      </c>
      <c r="E376">
        <f t="shared" si="31"/>
        <v>2.2769148333333334E-3</v>
      </c>
      <c r="F376">
        <f t="shared" si="29"/>
        <v>2.2557622727272728E-3</v>
      </c>
      <c r="G376">
        <f t="shared" si="30"/>
        <v>2.1656497608695657E-3</v>
      </c>
      <c r="H376">
        <v>710</v>
      </c>
    </row>
    <row r="377" spans="1:8" x14ac:dyDescent="0.25">
      <c r="A377">
        <v>712</v>
      </c>
      <c r="B377">
        <f>VLOOKUP($B$2,'Standard Deposition Curves'!$B$12:$OL$17,(A377/2+1),FALSE)</f>
        <v>2.2768770000000001E-3</v>
      </c>
      <c r="C377">
        <f t="shared" si="27"/>
        <v>2.271712E-3</v>
      </c>
      <c r="D377">
        <f t="shared" si="28"/>
        <v>2.271712E-3</v>
      </c>
      <c r="E377">
        <f t="shared" si="31"/>
        <v>2.271712E-3</v>
      </c>
      <c r="F377">
        <f t="shared" si="29"/>
        <v>2.2503957272727269E-3</v>
      </c>
      <c r="G377">
        <f t="shared" si="30"/>
        <v>2.1630579333333333E-3</v>
      </c>
      <c r="H377">
        <v>712</v>
      </c>
    </row>
    <row r="378" spans="1:8" x14ac:dyDescent="0.25">
      <c r="A378">
        <v>714</v>
      </c>
      <c r="B378">
        <f>VLOOKUP($B$2,'Standard Deposition Curves'!$B$12:$OL$17,(A378/2+1),FALSE)</f>
        <v>2.2716989999999999E-3</v>
      </c>
      <c r="C378">
        <f t="shared" si="27"/>
        <v>2.2665929999999995E-3</v>
      </c>
      <c r="D378">
        <f t="shared" si="28"/>
        <v>2.2665929999999995E-3</v>
      </c>
      <c r="E378">
        <f t="shared" si="31"/>
        <v>2.2665929999999995E-3</v>
      </c>
      <c r="F378">
        <f t="shared" si="29"/>
        <v>2.2450632727272729E-3</v>
      </c>
      <c r="G378">
        <f t="shared" si="30"/>
        <v>2.1604711363636367E-3</v>
      </c>
      <c r="H378">
        <v>714</v>
      </c>
    </row>
    <row r="379" spans="1:8" x14ac:dyDescent="0.25">
      <c r="A379">
        <v>716</v>
      </c>
      <c r="B379">
        <f>VLOOKUP($B$2,'Standard Deposition Curves'!$B$12:$OL$17,(A379/2+1),FALSE)</f>
        <v>2.2665989999999998E-3</v>
      </c>
      <c r="C379">
        <f t="shared" si="27"/>
        <v>2.2614515E-3</v>
      </c>
      <c r="D379">
        <f t="shared" si="28"/>
        <v>2.2614515E-3</v>
      </c>
      <c r="E379">
        <f t="shared" si="31"/>
        <v>2.2614515E-3</v>
      </c>
      <c r="F379">
        <f t="shared" si="29"/>
        <v>2.2397517272727267E-3</v>
      </c>
      <c r="G379">
        <f t="shared" si="30"/>
        <v>2.1578844418604654E-3</v>
      </c>
      <c r="H379">
        <v>716</v>
      </c>
    </row>
    <row r="380" spans="1:8" x14ac:dyDescent="0.25">
      <c r="A380">
        <v>718</v>
      </c>
      <c r="B380">
        <f>VLOOKUP($B$2,'Standard Deposition Curves'!$B$12:$OL$17,(A380/2+1),FALSE)</f>
        <v>2.261463E-3</v>
      </c>
      <c r="C380">
        <f t="shared" si="27"/>
        <v>2.256236E-3</v>
      </c>
      <c r="D380">
        <f t="shared" si="28"/>
        <v>2.256236E-3</v>
      </c>
      <c r="E380">
        <f t="shared" si="31"/>
        <v>2.256236E-3</v>
      </c>
      <c r="F380">
        <f t="shared" si="29"/>
        <v>2.2344520909090906E-3</v>
      </c>
      <c r="G380">
        <f t="shared" si="30"/>
        <v>2.1552960000000001E-3</v>
      </c>
      <c r="H380">
        <v>718</v>
      </c>
    </row>
    <row r="381" spans="1:8" x14ac:dyDescent="0.25">
      <c r="A381">
        <v>720</v>
      </c>
      <c r="B381">
        <f>VLOOKUP($B$2,'Standard Deposition Curves'!$B$12:$OL$17,(A381/2+1),FALSE)</f>
        <v>2.2562580000000001E-3</v>
      </c>
      <c r="C381">
        <f t="shared" si="27"/>
        <v>2.2508784999999997E-3</v>
      </c>
      <c r="D381">
        <f t="shared" si="28"/>
        <v>2.2508784999999997E-3</v>
      </c>
      <c r="E381">
        <f t="shared" si="31"/>
        <v>2.2508784999999997E-3</v>
      </c>
      <c r="F381">
        <f t="shared" si="29"/>
        <v>2.2291626363636361E-3</v>
      </c>
      <c r="G381">
        <f t="shared" si="30"/>
        <v>2.15270656097561E-3</v>
      </c>
      <c r="H381">
        <v>720</v>
      </c>
    </row>
    <row r="382" spans="1:8" x14ac:dyDescent="0.25">
      <c r="A382">
        <v>722</v>
      </c>
      <c r="B382">
        <f>VLOOKUP($B$2,'Standard Deposition Curves'!$B$12:$OL$17,(A382/2+1),FALSE)</f>
        <v>2.2509209999999999E-3</v>
      </c>
      <c r="C382">
        <f t="shared" si="27"/>
        <v>2.2453034999999999E-3</v>
      </c>
      <c r="D382">
        <f t="shared" si="28"/>
        <v>2.2453034999999999E-3</v>
      </c>
      <c r="E382">
        <f t="shared" si="31"/>
        <v>2.2453034999999999E-3</v>
      </c>
      <c r="F382">
        <f t="shared" si="29"/>
        <v>2.2238799999999993E-3</v>
      </c>
      <c r="G382">
        <f t="shared" si="30"/>
        <v>2.1501177750000004E-3</v>
      </c>
      <c r="H382">
        <v>722</v>
      </c>
    </row>
    <row r="383" spans="1:8" x14ac:dyDescent="0.25">
      <c r="A383">
        <v>724</v>
      </c>
      <c r="B383">
        <f>VLOOKUP($B$2,'Standard Deposition Curves'!$B$12:$OL$17,(A383/2+1),FALSE)</f>
        <v>2.2453289999999999E-3</v>
      </c>
      <c r="C383">
        <f t="shared" si="27"/>
        <v>2.2395953333333332E-3</v>
      </c>
      <c r="D383">
        <f t="shared" si="28"/>
        <v>2.2395953333333332E-3</v>
      </c>
      <c r="E383">
        <f t="shared" si="31"/>
        <v>2.2395953333333332E-3</v>
      </c>
      <c r="F383">
        <f t="shared" si="29"/>
        <v>2.2185945454545452E-3</v>
      </c>
      <c r="G383">
        <f t="shared" si="30"/>
        <v>2.1475330769230769E-3</v>
      </c>
      <c r="H383">
        <v>724</v>
      </c>
    </row>
    <row r="384" spans="1:8" x14ac:dyDescent="0.25">
      <c r="A384">
        <v>726</v>
      </c>
      <c r="B384">
        <f>VLOOKUP($B$2,'Standard Deposition Curves'!$B$12:$OL$17,(A384/2+1),FALSE)</f>
        <v>2.2395840000000002E-3</v>
      </c>
      <c r="C384">
        <f t="shared" si="27"/>
        <v>2.2339463333333333E-3</v>
      </c>
      <c r="D384">
        <f t="shared" si="28"/>
        <v>2.2339463333333333E-3</v>
      </c>
      <c r="E384">
        <f t="shared" si="31"/>
        <v>2.2339463333333333E-3</v>
      </c>
      <c r="F384">
        <f t="shared" si="29"/>
        <v>2.2133159090909093E-3</v>
      </c>
      <c r="G384">
        <f t="shared" si="30"/>
        <v>2.1449595000000003E-3</v>
      </c>
      <c r="H384">
        <v>726</v>
      </c>
    </row>
    <row r="385" spans="1:8" x14ac:dyDescent="0.25">
      <c r="A385">
        <v>728</v>
      </c>
      <c r="B385">
        <f>VLOOKUP($B$2,'Standard Deposition Curves'!$B$12:$OL$17,(A385/2+1),FALSE)</f>
        <v>2.2339069999999998E-3</v>
      </c>
      <c r="C385">
        <f t="shared" si="27"/>
        <v>2.2285034999999999E-3</v>
      </c>
      <c r="D385">
        <f t="shared" si="28"/>
        <v>2.2285034999999999E-3</v>
      </c>
      <c r="E385">
        <f t="shared" si="31"/>
        <v>2.2285034999999999E-3</v>
      </c>
      <c r="F385">
        <f t="shared" si="29"/>
        <v>2.2080586363636369E-3</v>
      </c>
      <c r="G385">
        <f t="shared" si="30"/>
        <v>2.1424020810810814E-3</v>
      </c>
      <c r="H385">
        <v>728</v>
      </c>
    </row>
    <row r="386" spans="1:8" x14ac:dyDescent="0.25">
      <c r="A386">
        <v>730</v>
      </c>
      <c r="B386">
        <f>VLOOKUP($B$2,'Standard Deposition Curves'!$B$12:$OL$17,(A386/2+1),FALSE)</f>
        <v>2.2284660000000001E-3</v>
      </c>
      <c r="C386">
        <f t="shared" si="27"/>
        <v>2.2232810000000001E-3</v>
      </c>
      <c r="D386">
        <f t="shared" si="28"/>
        <v>2.2232810000000001E-3</v>
      </c>
      <c r="E386">
        <f t="shared" si="31"/>
        <v>2.2232810000000001E-3</v>
      </c>
      <c r="F386">
        <f t="shared" si="29"/>
        <v>2.2028310000000006E-3</v>
      </c>
      <c r="G386">
        <f t="shared" si="30"/>
        <v>2.1398602777777786E-3</v>
      </c>
      <c r="H386">
        <v>730</v>
      </c>
    </row>
    <row r="387" spans="1:8" x14ac:dyDescent="0.25">
      <c r="A387">
        <v>732</v>
      </c>
      <c r="B387">
        <f>VLOOKUP($B$2,'Standard Deposition Curves'!$B$12:$OL$17,(A387/2+1),FALSE)</f>
        <v>2.22325E-3</v>
      </c>
      <c r="C387">
        <f t="shared" si="27"/>
        <v>2.2182336666666668E-3</v>
      </c>
      <c r="D387">
        <f t="shared" si="28"/>
        <v>2.2182336666666668E-3</v>
      </c>
      <c r="E387">
        <f t="shared" si="31"/>
        <v>2.2182336666666668E-3</v>
      </c>
      <c r="F387">
        <f t="shared" si="29"/>
        <v>2.197627727272727E-3</v>
      </c>
      <c r="G387">
        <f t="shared" si="30"/>
        <v>2.1373286857142861E-3</v>
      </c>
      <c r="H387">
        <v>732</v>
      </c>
    </row>
    <row r="388" spans="1:8" x14ac:dyDescent="0.25">
      <c r="A388">
        <v>734</v>
      </c>
      <c r="B388">
        <f>VLOOKUP($B$2,'Standard Deposition Curves'!$B$12:$OL$17,(A388/2+1),FALSE)</f>
        <v>2.2182199999999999E-3</v>
      </c>
      <c r="C388">
        <f t="shared" si="27"/>
        <v>2.2132685000000002E-3</v>
      </c>
      <c r="D388">
        <f t="shared" si="28"/>
        <v>2.2132685000000002E-3</v>
      </c>
      <c r="E388">
        <f t="shared" si="31"/>
        <v>2.2132685000000002E-3</v>
      </c>
      <c r="F388">
        <f t="shared" si="29"/>
        <v>2.1924420909090908E-3</v>
      </c>
      <c r="G388">
        <f t="shared" si="30"/>
        <v>2.1348015882352942E-3</v>
      </c>
      <c r="H388">
        <v>734</v>
      </c>
    </row>
    <row r="389" spans="1:8" x14ac:dyDescent="0.25">
      <c r="A389">
        <v>736</v>
      </c>
      <c r="B389">
        <f>VLOOKUP($B$2,'Standard Deposition Curves'!$B$12:$OL$17,(A389/2+1),FALSE)</f>
        <v>2.2132720000000001E-3</v>
      </c>
      <c r="C389">
        <f t="shared" si="27"/>
        <v>2.2082938333333334E-3</v>
      </c>
      <c r="D389">
        <f t="shared" si="28"/>
        <v>2.2082938333333334E-3</v>
      </c>
      <c r="E389">
        <f t="shared" si="31"/>
        <v>2.2082938333333334E-3</v>
      </c>
      <c r="F389">
        <f t="shared" si="29"/>
        <v>2.1872630909090906E-3</v>
      </c>
      <c r="G389">
        <f t="shared" si="30"/>
        <v>2.1322737575757578E-3</v>
      </c>
      <c r="H389">
        <v>736</v>
      </c>
    </row>
    <row r="390" spans="1:8" x14ac:dyDescent="0.25">
      <c r="A390">
        <v>738</v>
      </c>
      <c r="B390">
        <f>VLOOKUP($B$2,'Standard Deposition Curves'!$B$12:$OL$17,(A390/2+1),FALSE)</f>
        <v>2.208303E-3</v>
      </c>
      <c r="C390">
        <f t="shared" si="27"/>
        <v>2.2032613333333329E-3</v>
      </c>
      <c r="D390">
        <f t="shared" si="28"/>
        <v>2.2032613333333329E-3</v>
      </c>
      <c r="E390">
        <f t="shared" si="31"/>
        <v>2.2032613333333329E-3</v>
      </c>
      <c r="F390">
        <f t="shared" si="29"/>
        <v>2.1820808181818182E-3</v>
      </c>
      <c r="G390">
        <f t="shared" si="30"/>
        <v>2.1297425625000001E-3</v>
      </c>
      <c r="H390">
        <v>738</v>
      </c>
    </row>
    <row r="391" spans="1:8" x14ac:dyDescent="0.25">
      <c r="A391">
        <v>740</v>
      </c>
      <c r="B391">
        <f>VLOOKUP($B$2,'Standard Deposition Curves'!$B$12:$OL$17,(A391/2+1),FALSE)</f>
        <v>2.2032789999999998E-3</v>
      </c>
      <c r="C391">
        <f t="shared" si="27"/>
        <v>2.1981093333333329E-3</v>
      </c>
      <c r="D391">
        <f t="shared" si="28"/>
        <v>2.1981093333333329E-3</v>
      </c>
      <c r="E391">
        <f t="shared" si="31"/>
        <v>2.1981093333333329E-3</v>
      </c>
      <c r="F391">
        <f t="shared" si="29"/>
        <v>2.1768932727272722E-3</v>
      </c>
      <c r="G391">
        <f t="shared" si="30"/>
        <v>2.1272083548387099E-3</v>
      </c>
      <c r="H391">
        <v>740</v>
      </c>
    </row>
    <row r="392" spans="1:8" x14ac:dyDescent="0.25">
      <c r="A392">
        <v>742</v>
      </c>
      <c r="B392">
        <f>VLOOKUP($B$2,'Standard Deposition Curves'!$B$12:$OL$17,(A392/2+1),FALSE)</f>
        <v>2.1981489999999999E-3</v>
      </c>
      <c r="C392">
        <f t="shared" si="27"/>
        <v>2.1927561666666667E-3</v>
      </c>
      <c r="D392">
        <f t="shared" si="28"/>
        <v>2.1927561666666667E-3</v>
      </c>
      <c r="E392">
        <f t="shared" si="31"/>
        <v>2.1927561666666667E-3</v>
      </c>
      <c r="F392">
        <f t="shared" si="29"/>
        <v>2.171700090909091E-3</v>
      </c>
      <c r="G392">
        <f t="shared" si="30"/>
        <v>2.1246726666666669E-3</v>
      </c>
      <c r="H392">
        <v>742</v>
      </c>
    </row>
    <row r="393" spans="1:8" x14ac:dyDescent="0.25">
      <c r="A393">
        <v>744</v>
      </c>
      <c r="B393">
        <f>VLOOKUP($B$2,'Standard Deposition Curves'!$B$12:$OL$17,(A393/2+1),FALSE)</f>
        <v>2.192781E-3</v>
      </c>
      <c r="C393">
        <f t="shared" si="27"/>
        <v>2.1872651666666669E-3</v>
      </c>
      <c r="D393">
        <f t="shared" si="28"/>
        <v>2.1872651666666669E-3</v>
      </c>
      <c r="E393">
        <f t="shared" si="31"/>
        <v>2.1872651666666669E-3</v>
      </c>
      <c r="F393">
        <f t="shared" si="29"/>
        <v>2.166499818181818E-3</v>
      </c>
      <c r="G393">
        <f t="shared" si="30"/>
        <v>2.1221390000000003E-3</v>
      </c>
      <c r="H393">
        <v>744</v>
      </c>
    </row>
    <row r="394" spans="1:8" x14ac:dyDescent="0.25">
      <c r="A394">
        <v>746</v>
      </c>
      <c r="B394">
        <f>VLOOKUP($B$2,'Standard Deposition Curves'!$B$12:$OL$17,(A394/2+1),FALSE)</f>
        <v>2.187264E-3</v>
      </c>
      <c r="C394">
        <f t="shared" si="27"/>
        <v>2.1817805000000001E-3</v>
      </c>
      <c r="D394">
        <f t="shared" si="28"/>
        <v>2.1817805000000001E-3</v>
      </c>
      <c r="E394">
        <f t="shared" si="31"/>
        <v>2.1817805000000001E-3</v>
      </c>
      <c r="F394">
        <f t="shared" si="29"/>
        <v>2.1613120000000003E-3</v>
      </c>
      <c r="G394">
        <f t="shared" si="30"/>
        <v>2.1196160714285718E-3</v>
      </c>
      <c r="H394">
        <v>746</v>
      </c>
    </row>
    <row r="395" spans="1:8" x14ac:dyDescent="0.25">
      <c r="A395">
        <v>748</v>
      </c>
      <c r="B395">
        <f>VLOOKUP($B$2,'Standard Deposition Curves'!$B$12:$OL$17,(A395/2+1),FALSE)</f>
        <v>2.1817540000000002E-3</v>
      </c>
      <c r="C395">
        <f t="shared" si="27"/>
        <v>2.1764326666666666E-3</v>
      </c>
      <c r="D395">
        <f t="shared" si="28"/>
        <v>2.1764326666666666E-3</v>
      </c>
      <c r="E395">
        <f t="shared" si="31"/>
        <v>2.1764326666666666E-3</v>
      </c>
      <c r="F395">
        <f t="shared" si="29"/>
        <v>2.1561600000000003E-3</v>
      </c>
      <c r="G395">
        <f t="shared" si="30"/>
        <v>2.1171105925925924E-3</v>
      </c>
      <c r="H395">
        <v>748</v>
      </c>
    </row>
    <row r="396" spans="1:8" x14ac:dyDescent="0.25">
      <c r="A396">
        <v>750</v>
      </c>
      <c r="B396">
        <f>VLOOKUP($B$2,'Standard Deposition Curves'!$B$12:$OL$17,(A396/2+1),FALSE)</f>
        <v>2.1764029999999999E-3</v>
      </c>
      <c r="C396">
        <f t="shared" si="27"/>
        <v>2.1712551666666666E-3</v>
      </c>
      <c r="D396">
        <f t="shared" si="28"/>
        <v>2.1712551666666666E-3</v>
      </c>
      <c r="E396">
        <f t="shared" si="31"/>
        <v>2.1712551666666666E-3</v>
      </c>
      <c r="F396">
        <f t="shared" si="29"/>
        <v>2.1510663636363637E-3</v>
      </c>
      <c r="G396">
        <f t="shared" si="30"/>
        <v>2.1146243076923077E-3</v>
      </c>
      <c r="H396">
        <v>750</v>
      </c>
    </row>
    <row r="397" spans="1:8" x14ac:dyDescent="0.25">
      <c r="A397">
        <v>752</v>
      </c>
      <c r="B397">
        <f>VLOOKUP($B$2,'Standard Deposition Curves'!$B$12:$OL$17,(A397/2+1),FALSE)</f>
        <v>2.1712300000000001E-3</v>
      </c>
      <c r="C397">
        <f t="shared" si="27"/>
        <v>2.1662188333333335E-3</v>
      </c>
      <c r="D397">
        <f t="shared" si="28"/>
        <v>2.1662188333333335E-3</v>
      </c>
      <c r="E397">
        <f t="shared" si="31"/>
        <v>2.1662188333333335E-3</v>
      </c>
      <c r="F397">
        <f t="shared" si="29"/>
        <v>2.1460385454545455E-3</v>
      </c>
      <c r="G397">
        <f t="shared" si="30"/>
        <v>2.1121531600000005E-3</v>
      </c>
      <c r="H397">
        <v>752</v>
      </c>
    </row>
    <row r="398" spans="1:8" x14ac:dyDescent="0.25">
      <c r="A398">
        <v>754</v>
      </c>
      <c r="B398">
        <f>VLOOKUP($B$2,'Standard Deposition Curves'!$B$12:$OL$17,(A398/2+1),FALSE)</f>
        <v>2.1662080000000002E-3</v>
      </c>
      <c r="C398">
        <f t="shared" ref="C398:C420" si="32">AVERAGE(AVERAGE(B398:B399),B399,AVERAGE(B399:B400))</f>
        <v>2.1612465000000001E-3</v>
      </c>
      <c r="D398">
        <f t="shared" ref="D398:D420" si="33">AVERAGE(AVERAGE(B398:B399),B399,AVERAGE(B399:B400))</f>
        <v>2.1612465000000001E-3</v>
      </c>
      <c r="E398">
        <f t="shared" si="31"/>
        <v>2.1612465000000001E-3</v>
      </c>
      <c r="F398">
        <f t="shared" ref="F398:F421" si="34">AVERAGE(B398:B408)</f>
        <v>2.1410753636363633E-3</v>
      </c>
      <c r="G398">
        <f t="shared" ref="G398:G421" si="35">AVERAGE(B398:B448)</f>
        <v>2.109691625E-3</v>
      </c>
      <c r="H398">
        <v>754</v>
      </c>
    </row>
    <row r="399" spans="1:8" x14ac:dyDescent="0.25">
      <c r="A399">
        <v>756</v>
      </c>
      <c r="B399">
        <f>VLOOKUP($B$2,'Standard Deposition Curves'!$B$12:$OL$17,(A399/2+1),FALSE)</f>
        <v>2.1612509999999999E-3</v>
      </c>
      <c r="C399">
        <f t="shared" si="32"/>
        <v>2.1562598333333331E-3</v>
      </c>
      <c r="D399">
        <f t="shared" si="33"/>
        <v>2.1562598333333331E-3</v>
      </c>
      <c r="E399">
        <f t="shared" si="31"/>
        <v>2.1562598333333331E-3</v>
      </c>
      <c r="F399">
        <f t="shared" si="34"/>
        <v>2.1361643636363635E-3</v>
      </c>
      <c r="G399">
        <f t="shared" si="35"/>
        <v>2.1072343913043478E-3</v>
      </c>
      <c r="H399">
        <v>756</v>
      </c>
    </row>
    <row r="400" spans="1:8" x14ac:dyDescent="0.25">
      <c r="A400">
        <v>758</v>
      </c>
      <c r="B400">
        <f>VLOOKUP($B$2,'Standard Deposition Curves'!$B$12:$OL$17,(A400/2+1),FALSE)</f>
        <v>2.1562669999999999E-3</v>
      </c>
      <c r="C400">
        <f t="shared" si="32"/>
        <v>2.1512301666666666E-3</v>
      </c>
      <c r="D400">
        <f t="shared" si="33"/>
        <v>2.1512301666666666E-3</v>
      </c>
      <c r="E400">
        <f t="shared" si="31"/>
        <v>2.1512301666666666E-3</v>
      </c>
      <c r="F400">
        <f t="shared" si="34"/>
        <v>2.1312893636363638E-3</v>
      </c>
      <c r="G400">
        <f t="shared" si="35"/>
        <v>2.1047790909090908E-3</v>
      </c>
      <c r="H400">
        <v>758</v>
      </c>
    </row>
    <row r="401" spans="1:8" x14ac:dyDescent="0.25">
      <c r="A401">
        <v>760</v>
      </c>
      <c r="B401">
        <f>VLOOKUP($B$2,'Standard Deposition Curves'!$B$12:$OL$17,(A401/2+1),FALSE)</f>
        <v>2.15124E-3</v>
      </c>
      <c r="C401">
        <f t="shared" si="32"/>
        <v>2.1461336666666665E-3</v>
      </c>
      <c r="D401">
        <f t="shared" si="33"/>
        <v>2.1461336666666665E-3</v>
      </c>
      <c r="E401">
        <f t="shared" si="31"/>
        <v>2.1461336666666665E-3</v>
      </c>
      <c r="F401">
        <f t="shared" si="34"/>
        <v>2.1264400909090913E-3</v>
      </c>
      <c r="G401">
        <f t="shared" si="35"/>
        <v>2.1023272857142858E-3</v>
      </c>
      <c r="H401">
        <v>760</v>
      </c>
    </row>
    <row r="402" spans="1:8" x14ac:dyDescent="0.25">
      <c r="A402">
        <v>762</v>
      </c>
      <c r="B402">
        <f>VLOOKUP($B$2,'Standard Deposition Curves'!$B$12:$OL$17,(A402/2+1),FALSE)</f>
        <v>2.1461539999999999E-3</v>
      </c>
      <c r="C402">
        <f t="shared" si="32"/>
        <v>2.1409421666666669E-3</v>
      </c>
      <c r="D402">
        <f t="shared" si="33"/>
        <v>2.1409421666666669E-3</v>
      </c>
      <c r="E402">
        <f t="shared" si="31"/>
        <v>2.1409421666666669E-3</v>
      </c>
      <c r="F402">
        <f t="shared" si="34"/>
        <v>2.1216060909090913E-3</v>
      </c>
      <c r="G402">
        <f t="shared" si="35"/>
        <v>2.0998816500000005E-3</v>
      </c>
      <c r="H402">
        <v>762</v>
      </c>
    </row>
    <row r="403" spans="1:8" x14ac:dyDescent="0.25">
      <c r="A403">
        <v>764</v>
      </c>
      <c r="B403">
        <f>VLOOKUP($B$2,'Standard Deposition Curves'!$B$12:$OL$17,(A403/2+1),FALSE)</f>
        <v>2.1409459999999999E-3</v>
      </c>
      <c r="C403">
        <f t="shared" si="32"/>
        <v>2.1357329999999999E-3</v>
      </c>
      <c r="D403">
        <f t="shared" si="33"/>
        <v>2.1357329999999999E-3</v>
      </c>
      <c r="E403">
        <f t="shared" si="31"/>
        <v>2.1357329999999999E-3</v>
      </c>
      <c r="F403">
        <f t="shared" si="34"/>
        <v>2.1167746363636364E-3</v>
      </c>
      <c r="G403">
        <f t="shared" si="35"/>
        <v>2.0974462631578954E-3</v>
      </c>
      <c r="H403">
        <v>764</v>
      </c>
    </row>
    <row r="404" spans="1:8" x14ac:dyDescent="0.25">
      <c r="A404">
        <v>766</v>
      </c>
      <c r="B404">
        <f>VLOOKUP($B$2,'Standard Deposition Curves'!$B$12:$OL$17,(A404/2+1),FALSE)</f>
        <v>2.1357149999999998E-3</v>
      </c>
      <c r="C404">
        <f t="shared" si="32"/>
        <v>2.1306345000000003E-3</v>
      </c>
      <c r="D404">
        <f t="shared" si="33"/>
        <v>2.1306345000000003E-3</v>
      </c>
      <c r="E404">
        <f t="shared" si="31"/>
        <v>2.1306345000000003E-3</v>
      </c>
      <c r="F404">
        <f t="shared" si="34"/>
        <v>2.1119467272727272E-3</v>
      </c>
      <c r="G404">
        <f t="shared" si="35"/>
        <v>2.0950296111111114E-3</v>
      </c>
      <c r="H404">
        <v>766</v>
      </c>
    </row>
    <row r="405" spans="1:8" x14ac:dyDescent="0.25">
      <c r="A405">
        <v>768</v>
      </c>
      <c r="B405">
        <f>VLOOKUP($B$2,'Standard Deposition Curves'!$B$12:$OL$17,(A405/2+1),FALSE)</f>
        <v>2.1305920000000002E-3</v>
      </c>
      <c r="C405">
        <f t="shared" si="32"/>
        <v>2.1257641666666666E-3</v>
      </c>
      <c r="D405">
        <f t="shared" si="33"/>
        <v>2.1257641666666666E-3</v>
      </c>
      <c r="E405">
        <f t="shared" si="31"/>
        <v>2.1257641666666666E-3</v>
      </c>
      <c r="F405">
        <f t="shared" si="34"/>
        <v>2.1071280000000002E-3</v>
      </c>
      <c r="G405">
        <f t="shared" si="35"/>
        <v>2.092636352941176E-3</v>
      </c>
      <c r="H405">
        <v>768</v>
      </c>
    </row>
    <row r="406" spans="1:8" x14ac:dyDescent="0.25">
      <c r="A406">
        <v>770</v>
      </c>
      <c r="B406">
        <f>VLOOKUP($B$2,'Standard Deposition Curves'!$B$12:$OL$17,(A406/2+1),FALSE)</f>
        <v>2.1257239999999998E-3</v>
      </c>
      <c r="C406">
        <f t="shared" si="32"/>
        <v>2.1211245E-3</v>
      </c>
      <c r="D406">
        <f t="shared" si="33"/>
        <v>2.1211245E-3</v>
      </c>
      <c r="E406">
        <f t="shared" si="31"/>
        <v>2.1211245E-3</v>
      </c>
      <c r="F406">
        <f t="shared" si="34"/>
        <v>2.1023287272727274E-3</v>
      </c>
      <c r="G406">
        <f t="shared" si="35"/>
        <v>2.090264125E-3</v>
      </c>
      <c r="H406">
        <v>770</v>
      </c>
    </row>
    <row r="407" spans="1:8" x14ac:dyDescent="0.25">
      <c r="A407">
        <v>772</v>
      </c>
      <c r="B407">
        <f>VLOOKUP($B$2,'Standard Deposition Curves'!$B$12:$OL$17,(A407/2+1),FALSE)</f>
        <v>2.1210970000000002E-3</v>
      </c>
      <c r="C407">
        <f t="shared" si="32"/>
        <v>2.1166373333333334E-3</v>
      </c>
      <c r="D407">
        <f t="shared" si="33"/>
        <v>2.1166373333333334E-3</v>
      </c>
      <c r="E407">
        <f t="shared" ref="E407:E420" si="36">AVERAGE(AVERAGE(B407:B408),B408,AVERAGE(B408:B409))</f>
        <v>2.1166373333333334E-3</v>
      </c>
      <c r="F407">
        <f t="shared" si="34"/>
        <v>2.0975426363636367E-3</v>
      </c>
      <c r="G407">
        <f t="shared" si="35"/>
        <v>2.0879001333333337E-3</v>
      </c>
      <c r="H407">
        <v>772</v>
      </c>
    </row>
    <row r="408" spans="1:8" x14ac:dyDescent="0.25">
      <c r="A408">
        <v>774</v>
      </c>
      <c r="B408">
        <f>VLOOKUP($B$2,'Standard Deposition Curves'!$B$12:$OL$17,(A408/2+1),FALSE)</f>
        <v>2.116635E-3</v>
      </c>
      <c r="C408">
        <f t="shared" si="32"/>
        <v>2.1121681666666664E-3</v>
      </c>
      <c r="D408">
        <f t="shared" si="33"/>
        <v>2.1121681666666664E-3</v>
      </c>
      <c r="E408">
        <f t="shared" si="36"/>
        <v>2.1121681666666664E-3</v>
      </c>
      <c r="F408">
        <f t="shared" si="34"/>
        <v>2.0927570909090908E-3</v>
      </c>
      <c r="G408">
        <f t="shared" si="35"/>
        <v>2.0855289285714286E-3</v>
      </c>
      <c r="H408">
        <v>774</v>
      </c>
    </row>
    <row r="409" spans="1:8" x14ac:dyDescent="0.25">
      <c r="A409">
        <v>776</v>
      </c>
      <c r="B409">
        <f>VLOOKUP($B$2,'Standard Deposition Curves'!$B$12:$OL$17,(A409/2+1),FALSE)</f>
        <v>2.1121870000000002E-3</v>
      </c>
      <c r="C409">
        <f t="shared" si="32"/>
        <v>2.1076026666666668E-3</v>
      </c>
      <c r="D409">
        <f t="shared" si="33"/>
        <v>2.1076026666666668E-3</v>
      </c>
      <c r="E409">
        <f t="shared" si="36"/>
        <v>2.1076026666666668E-3</v>
      </c>
      <c r="F409">
        <f t="shared" si="34"/>
        <v>2.0879546363636366E-3</v>
      </c>
      <c r="G409">
        <f t="shared" si="35"/>
        <v>2.0831361538461539E-3</v>
      </c>
      <c r="H409">
        <v>776</v>
      </c>
    </row>
    <row r="410" spans="1:8" x14ac:dyDescent="0.25">
      <c r="A410">
        <v>778</v>
      </c>
      <c r="B410">
        <f>VLOOKUP($B$2,'Standard Deposition Curves'!$B$12:$OL$17,(A410/2+1),FALSE)</f>
        <v>2.107626E-3</v>
      </c>
      <c r="C410">
        <f t="shared" si="32"/>
        <v>2.1028986666666665E-3</v>
      </c>
      <c r="D410">
        <f t="shared" si="33"/>
        <v>2.1028986666666665E-3</v>
      </c>
      <c r="E410">
        <f t="shared" si="36"/>
        <v>2.1028986666666665E-3</v>
      </c>
      <c r="F410">
        <f t="shared" si="34"/>
        <v>2.0831245454545452E-3</v>
      </c>
      <c r="G410">
        <f t="shared" si="35"/>
        <v>2.0807152499999998E-3</v>
      </c>
      <c r="H410">
        <v>778</v>
      </c>
    </row>
    <row r="411" spans="1:8" x14ac:dyDescent="0.25">
      <c r="A411">
        <v>780</v>
      </c>
      <c r="B411">
        <f>VLOOKUP($B$2,'Standard Deposition Curves'!$B$12:$OL$17,(A411/2+1),FALSE)</f>
        <v>2.1029249999999998E-3</v>
      </c>
      <c r="C411">
        <f t="shared" si="32"/>
        <v>2.098032833333333E-3</v>
      </c>
      <c r="D411">
        <f t="shared" si="33"/>
        <v>2.098032833333333E-3</v>
      </c>
      <c r="E411">
        <f t="shared" si="36"/>
        <v>2.098032833333333E-3</v>
      </c>
      <c r="F411">
        <f t="shared" si="34"/>
        <v>2.0782688181818182E-3</v>
      </c>
      <c r="G411">
        <f t="shared" si="35"/>
        <v>2.0782688181818182E-3</v>
      </c>
      <c r="H411">
        <v>780</v>
      </c>
    </row>
    <row r="412" spans="1:8" x14ac:dyDescent="0.25">
      <c r="A412">
        <v>782</v>
      </c>
      <c r="B412">
        <f>VLOOKUP($B$2,'Standard Deposition Curves'!$B$12:$OL$17,(A412/2+1),FALSE)</f>
        <v>2.098066E-3</v>
      </c>
      <c r="C412">
        <f t="shared" si="32"/>
        <v>2.0929895000000001E-3</v>
      </c>
      <c r="D412">
        <f t="shared" si="33"/>
        <v>2.0929895000000001E-3</v>
      </c>
      <c r="E412">
        <f t="shared" si="36"/>
        <v>2.0929895000000001E-3</v>
      </c>
      <c r="F412">
        <f t="shared" si="34"/>
        <v>2.0758031999999994E-3</v>
      </c>
      <c r="G412">
        <f t="shared" si="35"/>
        <v>2.0758031999999994E-3</v>
      </c>
      <c r="H412">
        <v>782</v>
      </c>
    </row>
    <row r="413" spans="1:8" x14ac:dyDescent="0.25">
      <c r="A413">
        <v>784</v>
      </c>
      <c r="B413">
        <f>VLOOKUP($B$2,'Standard Deposition Curves'!$B$12:$OL$17,(A413/2+1),FALSE)</f>
        <v>2.0930079999999999E-3</v>
      </c>
      <c r="C413">
        <f t="shared" si="32"/>
        <v>2.0878454999999998E-3</v>
      </c>
      <c r="D413">
        <f t="shared" si="33"/>
        <v>2.0878454999999998E-3</v>
      </c>
      <c r="E413">
        <f t="shared" si="36"/>
        <v>2.0878454999999998E-3</v>
      </c>
      <c r="F413">
        <f t="shared" si="34"/>
        <v>2.0733295555555556E-3</v>
      </c>
      <c r="G413">
        <f t="shared" si="35"/>
        <v>2.0733295555555556E-3</v>
      </c>
      <c r="H413">
        <v>784</v>
      </c>
    </row>
    <row r="414" spans="1:8" x14ac:dyDescent="0.25">
      <c r="A414">
        <v>786</v>
      </c>
      <c r="B414">
        <f>VLOOKUP($B$2,'Standard Deposition Curves'!$B$12:$OL$17,(A414/2+1),FALSE)</f>
        <v>2.0878390000000002E-3</v>
      </c>
      <c r="C414">
        <f t="shared" si="32"/>
        <v>2.0827458333333333E-3</v>
      </c>
      <c r="D414">
        <f t="shared" si="33"/>
        <v>2.0827458333333333E-3</v>
      </c>
      <c r="E414">
        <f t="shared" si="36"/>
        <v>2.0827458333333333E-3</v>
      </c>
      <c r="F414">
        <f t="shared" si="34"/>
        <v>2.07086975E-3</v>
      </c>
      <c r="G414">
        <f t="shared" si="35"/>
        <v>2.07086975E-3</v>
      </c>
      <c r="H414">
        <v>786</v>
      </c>
    </row>
    <row r="415" spans="1:8" x14ac:dyDescent="0.25">
      <c r="A415">
        <v>788</v>
      </c>
      <c r="B415">
        <f>VLOOKUP($B$2,'Standard Deposition Curves'!$B$12:$OL$17,(A415/2+1),FALSE)</f>
        <v>2.0827089999999999E-3</v>
      </c>
      <c r="C415">
        <f t="shared" si="32"/>
        <v>2.077831E-3</v>
      </c>
      <c r="D415">
        <f t="shared" si="33"/>
        <v>2.077831E-3</v>
      </c>
      <c r="E415">
        <f t="shared" si="36"/>
        <v>2.077831E-3</v>
      </c>
      <c r="F415">
        <f t="shared" si="34"/>
        <v>2.068445571428571E-3</v>
      </c>
      <c r="G415">
        <f t="shared" si="35"/>
        <v>2.068445571428571E-3</v>
      </c>
      <c r="H415">
        <v>788</v>
      </c>
    </row>
    <row r="416" spans="1:8" x14ac:dyDescent="0.25">
      <c r="A416">
        <v>790</v>
      </c>
      <c r="B416">
        <f>VLOOKUP($B$2,'Standard Deposition Curves'!$B$12:$OL$17,(A416/2+1),FALSE)</f>
        <v>2.0777999999999999E-3</v>
      </c>
      <c r="C416">
        <f t="shared" si="32"/>
        <v>2.0730939999999997E-3</v>
      </c>
      <c r="D416">
        <f t="shared" si="33"/>
        <v>2.0730939999999997E-3</v>
      </c>
      <c r="E416">
        <f t="shared" si="36"/>
        <v>2.0730939999999997E-3</v>
      </c>
      <c r="F416">
        <f t="shared" si="34"/>
        <v>2.0660683333333335E-3</v>
      </c>
      <c r="G416">
        <f t="shared" si="35"/>
        <v>2.0660683333333335E-3</v>
      </c>
      <c r="H416">
        <v>790</v>
      </c>
    </row>
    <row r="417" spans="1:8" x14ac:dyDescent="0.25">
      <c r="A417">
        <v>792</v>
      </c>
      <c r="B417">
        <f>VLOOKUP($B$2,'Standard Deposition Curves'!$B$12:$OL$17,(A417/2+1),FALSE)</f>
        <v>2.073077E-3</v>
      </c>
      <c r="C417">
        <f t="shared" si="32"/>
        <v>2.0684515E-3</v>
      </c>
      <c r="D417">
        <f t="shared" si="33"/>
        <v>2.0684515E-3</v>
      </c>
      <c r="E417">
        <f t="shared" si="36"/>
        <v>2.0684515E-3</v>
      </c>
      <c r="F417">
        <f t="shared" si="34"/>
        <v>2.0637219999999996E-3</v>
      </c>
      <c r="G417">
        <f t="shared" si="35"/>
        <v>2.0637219999999996E-3</v>
      </c>
      <c r="H417">
        <v>792</v>
      </c>
    </row>
    <row r="418" spans="1:8" x14ac:dyDescent="0.25">
      <c r="A418">
        <v>794</v>
      </c>
      <c r="B418">
        <f>VLOOKUP($B$2,'Standard Deposition Curves'!$B$12:$OL$17,(A418/2+1),FALSE)</f>
        <v>2.0684560000000002E-3</v>
      </c>
      <c r="C418">
        <f t="shared" si="32"/>
        <v>2.063790666666667E-3</v>
      </c>
      <c r="D418">
        <f t="shared" si="33"/>
        <v>2.063790666666667E-3</v>
      </c>
      <c r="E418">
        <f t="shared" si="36"/>
        <v>2.063790666666667E-3</v>
      </c>
      <c r="F418">
        <f t="shared" si="34"/>
        <v>2.0613832499999998E-3</v>
      </c>
      <c r="G418">
        <f t="shared" si="35"/>
        <v>2.0613832499999998E-3</v>
      </c>
      <c r="H418">
        <v>794</v>
      </c>
    </row>
    <row r="419" spans="1:8" x14ac:dyDescent="0.25">
      <c r="A419">
        <v>796</v>
      </c>
      <c r="B419">
        <f>VLOOKUP($B$2,'Standard Deposition Curves'!$B$12:$OL$17,(A419/2+1),FALSE)</f>
        <v>2.0638079999999999E-3</v>
      </c>
      <c r="C419">
        <f t="shared" si="32"/>
        <v>2.0590408333333332E-3</v>
      </c>
      <c r="D419">
        <f t="shared" si="33"/>
        <v>2.0590408333333332E-3</v>
      </c>
      <c r="E419">
        <f t="shared" si="36"/>
        <v>2.0590408333333332E-3</v>
      </c>
      <c r="F419">
        <f t="shared" si="34"/>
        <v>2.0590256666666667E-3</v>
      </c>
      <c r="G419">
        <f t="shared" si="35"/>
        <v>2.0590256666666667E-3</v>
      </c>
      <c r="H419">
        <v>796</v>
      </c>
    </row>
    <row r="420" spans="1:8" x14ac:dyDescent="0.25">
      <c r="A420">
        <v>798</v>
      </c>
      <c r="B420">
        <f>VLOOKUP($B$2,'Standard Deposition Curves'!$B$12:$OL$17,(A420/2+1),FALSE)</f>
        <v>2.0590560000000001E-3</v>
      </c>
      <c r="C420">
        <f t="shared" si="32"/>
        <v>2.0550201666666669E-3</v>
      </c>
      <c r="D420">
        <f t="shared" si="33"/>
        <v>2.0550201666666669E-3</v>
      </c>
      <c r="E420">
        <f t="shared" si="36"/>
        <v>2.0550201666666669E-3</v>
      </c>
      <c r="F420">
        <f t="shared" si="34"/>
        <v>2.0566345000000001E-3</v>
      </c>
      <c r="G420">
        <f t="shared" si="35"/>
        <v>2.0566345000000001E-3</v>
      </c>
      <c r="H420">
        <v>798</v>
      </c>
    </row>
    <row r="421" spans="1:8" x14ac:dyDescent="0.25">
      <c r="A421">
        <v>800</v>
      </c>
      <c r="B421">
        <f>VLOOKUP($B$2,'Standard Deposition Curves'!$B$12:$OL$17,(A421/2+1),FALSE)</f>
        <v>2.054213E-3</v>
      </c>
      <c r="C421">
        <f>B421</f>
        <v>2.054213E-3</v>
      </c>
      <c r="D421">
        <f>B421</f>
        <v>2.054213E-3</v>
      </c>
      <c r="E421">
        <f>B421</f>
        <v>2.054213E-3</v>
      </c>
      <c r="F421">
        <f t="shared" si="34"/>
        <v>2.054213E-3</v>
      </c>
      <c r="G421">
        <f t="shared" si="35"/>
        <v>2.054213E-3</v>
      </c>
      <c r="H421">
        <v>800</v>
      </c>
    </row>
  </sheetData>
  <sheetProtection algorithmName="SHA-512" hashValue="Oy3MTkxcPRZSiiDHuHN503Ngddo2lEBQvymy4zZvuVfQ98kkz9l6FbbvhJf67v4iwyFoLMODVZDdbF1uFgBW3Q==" saltValue="22pfTmre5XSC8fm65zoIIg==" spinCount="100000" sheet="1" objects="1" scenarios="1"/>
  <conditionalFormatting sqref="C22:C421">
    <cfRule type="cellIs" dxfId="29" priority="13" operator="lessThan">
      <formula>$F$7</formula>
    </cfRule>
    <cfRule type="cellIs" dxfId="28" priority="14" operator="equal">
      <formula>$F$7</formula>
    </cfRule>
    <cfRule type="cellIs" dxfId="27" priority="15" operator="greaterThan">
      <formula>$F$7</formula>
    </cfRule>
  </conditionalFormatting>
  <conditionalFormatting sqref="G22:G421">
    <cfRule type="cellIs" dxfId="26" priority="10" operator="lessThan">
      <formula>$F$11</formula>
    </cfRule>
    <cfRule type="cellIs" dxfId="25" priority="11" operator="equal">
      <formula>$F$11</formula>
    </cfRule>
    <cfRule type="cellIs" dxfId="24" priority="12" operator="greaterThan">
      <formula>$F$11</formula>
    </cfRule>
  </conditionalFormatting>
  <conditionalFormatting sqref="D22:D421">
    <cfRule type="cellIs" dxfId="23" priority="7" operator="lessThan">
      <formula>$F$8</formula>
    </cfRule>
    <cfRule type="cellIs" dxfId="22" priority="8" operator="equal">
      <formula>$F$8</formula>
    </cfRule>
    <cfRule type="cellIs" dxfId="21" priority="9" operator="greaterThan">
      <formula>$F$8</formula>
    </cfRule>
  </conditionalFormatting>
  <conditionalFormatting sqref="E22:E421">
    <cfRule type="cellIs" dxfId="20" priority="4" operator="lessThan">
      <formula>$F$9</formula>
    </cfRule>
    <cfRule type="cellIs" dxfId="19" priority="5" operator="equal">
      <formula>$F$9</formula>
    </cfRule>
    <cfRule type="cellIs" dxfId="18" priority="6" operator="greaterThan">
      <formula>$F$9</formula>
    </cfRule>
  </conditionalFormatting>
  <conditionalFormatting sqref="F22:F421">
    <cfRule type="cellIs" dxfId="17" priority="1" operator="lessThan">
      <formula>$F$10</formula>
    </cfRule>
    <cfRule type="cellIs" dxfId="16" priority="2" operator="equal">
      <formula>$F$10</formula>
    </cfRule>
    <cfRule type="cellIs" dxfId="15" priority="3" operator="greaterThan">
      <formula>$F$10</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A1:H421"/>
  <sheetViews>
    <sheetView workbookViewId="0"/>
  </sheetViews>
  <sheetFormatPr defaultRowHeight="15" x14ac:dyDescent="0.25"/>
  <cols>
    <col min="1" max="1" width="22.42578125" style="8" bestFit="1" customWidth="1"/>
    <col min="2" max="2" width="14.42578125" style="8" bestFit="1" customWidth="1"/>
    <col min="3" max="7" width="11" style="8" customWidth="1"/>
    <col min="8" max="8" width="22.42578125" style="8" bestFit="1" customWidth="1"/>
    <col min="9" max="16384" width="9.140625" style="8"/>
  </cols>
  <sheetData>
    <row r="1" spans="1:8" x14ac:dyDescent="0.25">
      <c r="A1" t="s">
        <v>19</v>
      </c>
      <c r="B1">
        <f>'Assessment details'!B4</f>
        <v>500</v>
      </c>
      <c r="C1" t="str">
        <f>'Assessment details'!C4</f>
        <v>g/L</v>
      </c>
      <c r="D1"/>
      <c r="E1" t="s">
        <v>31</v>
      </c>
      <c r="F1" t="str">
        <f>IF('Assessment details'!B28="NO","Not assessed",(IF('Assessment details'!B32="NO","Not assessed",(IF(SUM(B7:B11)=0,"No data",(IF(SUM(E14:E18)=0,"Acceptable","Not acceptable")))))))</f>
        <v>Acceptable</v>
      </c>
      <c r="G1"/>
      <c r="H1"/>
    </row>
    <row r="2" spans="1:8" x14ac:dyDescent="0.25">
      <c r="A2" t="s">
        <v>1</v>
      </c>
      <c r="B2" t="str">
        <f>'Assessment details'!B34</f>
        <v>COARSE</v>
      </c>
      <c r="C2"/>
      <c r="D2"/>
      <c r="E2"/>
      <c r="F2"/>
      <c r="G2"/>
      <c r="H2"/>
    </row>
    <row r="3" spans="1:8" x14ac:dyDescent="0.25">
      <c r="A3" t="s">
        <v>23</v>
      </c>
      <c r="B3">
        <f>'Assessment details'!B33</f>
        <v>4000</v>
      </c>
      <c r="C3" t="str">
        <f>'Assessment details'!C33</f>
        <v>mL/ha</v>
      </c>
      <c r="D3"/>
      <c r="E3"/>
      <c r="F3"/>
      <c r="G3"/>
      <c r="H3"/>
    </row>
    <row r="4" spans="1:8" x14ac:dyDescent="0.25">
      <c r="A4" t="s">
        <v>22</v>
      </c>
      <c r="B4">
        <f>B3*(B1/1000)</f>
        <v>2000</v>
      </c>
      <c r="C4" t="s">
        <v>13</v>
      </c>
      <c r="D4"/>
      <c r="E4" t="s">
        <v>72</v>
      </c>
      <c r="F4"/>
      <c r="G4"/>
      <c r="H4" t="s">
        <v>74</v>
      </c>
    </row>
    <row r="5" spans="1:8" x14ac:dyDescent="0.25">
      <c r="A5"/>
      <c r="B5"/>
      <c r="C5"/>
      <c r="D5"/>
      <c r="E5"/>
      <c r="F5"/>
      <c r="G5"/>
      <c r="H5"/>
    </row>
    <row r="6" spans="1:8" x14ac:dyDescent="0.25">
      <c r="A6"/>
      <c r="B6" t="s">
        <v>27</v>
      </c>
      <c r="C6"/>
      <c r="D6"/>
      <c r="E6"/>
      <c r="F6"/>
      <c r="G6"/>
      <c r="H6"/>
    </row>
    <row r="7" spans="1:8" x14ac:dyDescent="0.25">
      <c r="A7" t="s">
        <v>2</v>
      </c>
      <c r="B7">
        <f>'Assessment details'!B8</f>
        <v>10</v>
      </c>
      <c r="C7" s="28" t="s">
        <v>12</v>
      </c>
      <c r="D7">
        <f>B7/1000000*45000/0.03</f>
        <v>15.000000000000002</v>
      </c>
      <c r="E7" t="s">
        <v>13</v>
      </c>
      <c r="F7">
        <f>D7/$B$4</f>
        <v>7.5000000000000006E-3</v>
      </c>
      <c r="G7" t="s">
        <v>18</v>
      </c>
      <c r="H7"/>
    </row>
    <row r="8" spans="1:8" x14ac:dyDescent="0.25">
      <c r="A8" t="s">
        <v>3</v>
      </c>
      <c r="B8">
        <f>'Assessment details'!B9</f>
        <v>7.5</v>
      </c>
      <c r="C8" t="s">
        <v>13</v>
      </c>
      <c r="D8">
        <f>B8</f>
        <v>7.5</v>
      </c>
      <c r="E8" t="s">
        <v>13</v>
      </c>
      <c r="F8">
        <f t="shared" ref="F8:F11" si="0">D8/$B$4</f>
        <v>3.7499999999999999E-3</v>
      </c>
      <c r="G8" t="s">
        <v>18</v>
      </c>
      <c r="H8"/>
    </row>
    <row r="9" spans="1:8" x14ac:dyDescent="0.25">
      <c r="A9" t="s">
        <v>6</v>
      </c>
      <c r="B9">
        <f>'Assessment details'!B10</f>
        <v>9999999</v>
      </c>
      <c r="C9" t="s">
        <v>13</v>
      </c>
      <c r="D9">
        <f t="shared" ref="D9:D10" si="1">B9</f>
        <v>9999999</v>
      </c>
      <c r="E9" t="s">
        <v>13</v>
      </c>
      <c r="F9">
        <f t="shared" si="0"/>
        <v>4999.9994999999999</v>
      </c>
      <c r="G9" t="s">
        <v>18</v>
      </c>
      <c r="H9"/>
    </row>
    <row r="10" spans="1:8" x14ac:dyDescent="0.25">
      <c r="A10" t="s">
        <v>4</v>
      </c>
      <c r="B10">
        <f>'Assessment details'!B11</f>
        <v>31</v>
      </c>
      <c r="C10" t="s">
        <v>13</v>
      </c>
      <c r="D10">
        <f t="shared" si="1"/>
        <v>31</v>
      </c>
      <c r="E10" t="s">
        <v>13</v>
      </c>
      <c r="F10">
        <f t="shared" si="0"/>
        <v>1.55E-2</v>
      </c>
      <c r="G10" t="s">
        <v>18</v>
      </c>
      <c r="H10"/>
    </row>
    <row r="11" spans="1:8" x14ac:dyDescent="0.25">
      <c r="A11" t="s">
        <v>5</v>
      </c>
      <c r="B11">
        <f>'Assessment details'!B12</f>
        <v>500</v>
      </c>
      <c r="C11" t="s">
        <v>14</v>
      </c>
      <c r="D11">
        <f>B11*3000/1000</f>
        <v>1500</v>
      </c>
      <c r="E11" t="s">
        <v>13</v>
      </c>
      <c r="F11">
        <f t="shared" si="0"/>
        <v>0.75</v>
      </c>
      <c r="G11" t="s">
        <v>18</v>
      </c>
      <c r="H11"/>
    </row>
    <row r="12" spans="1:8" x14ac:dyDescent="0.25">
      <c r="A12"/>
      <c r="B12"/>
      <c r="C12"/>
      <c r="D12"/>
      <c r="E12"/>
      <c r="F12"/>
      <c r="G12"/>
      <c r="H12"/>
    </row>
    <row r="13" spans="1:8" x14ac:dyDescent="0.25">
      <c r="A13" t="s">
        <v>25</v>
      </c>
      <c r="B13" t="s">
        <v>26</v>
      </c>
      <c r="C13"/>
      <c r="D13"/>
      <c r="E13" t="s">
        <v>70</v>
      </c>
      <c r="F13"/>
      <c r="G13"/>
      <c r="H13"/>
    </row>
    <row r="14" spans="1:8" x14ac:dyDescent="0.25">
      <c r="A14" t="s">
        <v>7</v>
      </c>
      <c r="B14">
        <f>IF('Assessment details'!B8="","Not yet assessed",(IF((ISNUMBER(((INDEX(C22:H421,MATCH(F7,C22:C421,-1),6))+2))),(IF(((INDEX(C22:H421,MATCH(F7,C22:C421,-1),6))+2)&lt;=800,((INDEX(C22:H421,MATCH(F7,C22:C421,-1),6))+2),"Over 800 metres")),0)))</f>
        <v>146</v>
      </c>
      <c r="C14"/>
      <c r="D14"/>
      <c r="E14">
        <f>IF(B14=$H$4,1,0)</f>
        <v>0</v>
      </c>
      <c r="F14"/>
      <c r="G14"/>
      <c r="H14"/>
    </row>
    <row r="15" spans="1:8" x14ac:dyDescent="0.25">
      <c r="A15" t="s">
        <v>8</v>
      </c>
      <c r="B15">
        <f>IF('Assessment details'!B9="","Not yet assessed",(IF((ISNUMBER(((INDEX(D22:H421,MATCH(F8,D22:D421,-1),5))+2))),(IF(((INDEX(D22:H421,MATCH(F8,D22:D421,-1),5))+2)&lt;=800,((INDEX(D22:H421,MATCH(F8,D22:D421,-1),5))+2),"Over 800 metres")),0)))</f>
        <v>228</v>
      </c>
      <c r="C15"/>
      <c r="D15"/>
      <c r="E15">
        <f>IF(B15=$H$4,1,0)</f>
        <v>0</v>
      </c>
      <c r="F15"/>
      <c r="G15"/>
      <c r="H15"/>
    </row>
    <row r="16" spans="1:8" x14ac:dyDescent="0.25">
      <c r="A16" t="s">
        <v>24</v>
      </c>
      <c r="B16">
        <f>IF('Assessment details'!B10="","Not yet assessed",(IF((ISNUMBER(((INDEX(E22:H421,MATCH(F9,E22:E421,-1),4))+2))),(IF(((INDEX(E22:H421,MATCH(F9,E22:E421,-1),4))+2)&lt;=800,((INDEX(E22:H421,MATCH(F9,E22:E421,-1),4))+2),"Over 800 metres")),0)))</f>
        <v>0</v>
      </c>
      <c r="C16"/>
      <c r="D16"/>
      <c r="E16">
        <f>IF(B16=$H$4,1,0)</f>
        <v>0</v>
      </c>
      <c r="F16"/>
      <c r="G16"/>
      <c r="H16"/>
    </row>
    <row r="17" spans="1:8" x14ac:dyDescent="0.25">
      <c r="A17" t="s">
        <v>9</v>
      </c>
      <c r="B17">
        <f>IF('Assessment details'!B11="","Not yet assessed",(IF((ISNUMBER(((INDEX(F22:H421,MATCH(F10,F22:F421,-1),3))+2))),(IF(((INDEX(F22:H421,MATCH(F10,F22:F421,-1),3))+2)&lt;=800,((INDEX(F22:H421,MATCH(F10,F22:F421,-1),3))+2),"Over 800 metres")),0)))</f>
        <v>86</v>
      </c>
      <c r="C17"/>
      <c r="D17"/>
      <c r="E17">
        <f>IF(B17=$H$4,1,0)</f>
        <v>0</v>
      </c>
      <c r="F17"/>
      <c r="G17"/>
      <c r="H17"/>
    </row>
    <row r="18" spans="1:8" x14ac:dyDescent="0.25">
      <c r="A18" t="s">
        <v>10</v>
      </c>
      <c r="B18">
        <f>IF('Assessment details'!B12="","Not yet assessed",(IF((ISNUMBER(((INDEX(G22:H421,MATCH(F11,G22:G421,-1),2))+2))),(IF(((INDEX(G22:H421,MATCH(F11,G22:G421,-1),2))+2)&lt;=800,((INDEX(G22:H421,MATCH(F11,G22:G421,-1),2))+2),"Over 800 metres")),0)))</f>
        <v>0</v>
      </c>
      <c r="C18"/>
      <c r="D18"/>
      <c r="E18">
        <f>IF(B18=$H$4,1,0)</f>
        <v>0</v>
      </c>
      <c r="F18"/>
      <c r="G18"/>
      <c r="H18"/>
    </row>
    <row r="19" spans="1:8" x14ac:dyDescent="0.25">
      <c r="A19"/>
      <c r="B19"/>
      <c r="C19"/>
      <c r="D19"/>
      <c r="E19"/>
      <c r="F19"/>
      <c r="G19"/>
      <c r="H19"/>
    </row>
    <row r="20" spans="1:8" x14ac:dyDescent="0.25">
      <c r="A20"/>
      <c r="B20"/>
      <c r="C20"/>
      <c r="D20"/>
      <c r="E20"/>
      <c r="F20"/>
      <c r="G20"/>
      <c r="H20"/>
    </row>
    <row r="21" spans="1:8" x14ac:dyDescent="0.25">
      <c r="A21" t="s">
        <v>0</v>
      </c>
      <c r="B21" t="s">
        <v>11</v>
      </c>
      <c r="C21" t="s">
        <v>7</v>
      </c>
      <c r="D21" t="s">
        <v>8</v>
      </c>
      <c r="E21" t="s">
        <v>24</v>
      </c>
      <c r="F21" t="s">
        <v>9</v>
      </c>
      <c r="G21" t="s">
        <v>10</v>
      </c>
      <c r="H21" t="s">
        <v>0</v>
      </c>
    </row>
    <row r="22" spans="1:8" x14ac:dyDescent="0.25">
      <c r="A22">
        <v>2</v>
      </c>
      <c r="B22">
        <f>VLOOKUP($B$2,'Standard Deposition Curves'!$B$18:$OL$23,(A22/2+1),FALSE)</f>
        <v>1.019625</v>
      </c>
      <c r="C22">
        <f>AVERAGE(AVERAGE(B22:B23),B23,AVERAGE(B23:B24))</f>
        <v>0.87789371666666671</v>
      </c>
      <c r="D22">
        <f>AVERAGE(AVERAGE(B22:B23),B23,AVERAGE(B23:B24))</f>
        <v>0.87789371666666671</v>
      </c>
      <c r="E22">
        <f>AVERAGE(AVERAGE(B22:B23),B23,AVERAGE(B23:B24))</f>
        <v>0.87789371666666671</v>
      </c>
      <c r="F22">
        <f>AVERAGE(B22:B32)</f>
        <v>0.46677595454545456</v>
      </c>
      <c r="G22">
        <f>AVERAGE(B22:B72)</f>
        <v>0.13382740784313718</v>
      </c>
      <c r="H22">
        <v>2</v>
      </c>
    </row>
    <row r="23" spans="1:8" x14ac:dyDescent="0.25">
      <c r="A23">
        <v>4</v>
      </c>
      <c r="B23">
        <f>VLOOKUP($B$2,'Standard Deposition Curves'!$B$18:$OL$23,(A23/2+1),FALSE)</f>
        <v>0.88167600000000002</v>
      </c>
      <c r="C23">
        <f t="shared" ref="C23:C86" si="2">AVERAGE(AVERAGE(B23:B24),B24,AVERAGE(B24:B25))</f>
        <v>0.7237144333333333</v>
      </c>
      <c r="D23">
        <f t="shared" ref="D23:D86" si="3">AVERAGE(AVERAGE(B23:B24),B24,AVERAGE(B24:B25))</f>
        <v>0.7237144333333333</v>
      </c>
      <c r="E23">
        <f t="shared" ref="E23:E86" si="4">AVERAGE(AVERAGE(B23:B24),B24,AVERAGE(B24:B25))</f>
        <v>0.7237144333333333</v>
      </c>
      <c r="F23">
        <f t="shared" ref="F23:F86" si="5">AVERAGE(B23:B33)</f>
        <v>0.38642036363636356</v>
      </c>
      <c r="G23">
        <f t="shared" ref="G23:G86" si="6">AVERAGE(B23:B73)</f>
        <v>0.11409554509803915</v>
      </c>
      <c r="H23">
        <v>4</v>
      </c>
    </row>
    <row r="24" spans="1:8" x14ac:dyDescent="0.25">
      <c r="A24">
        <v>6</v>
      </c>
      <c r="B24">
        <f>VLOOKUP($B$2,'Standard Deposition Curves'!$B$18:$OL$23,(A24/2+1),FALSE)</f>
        <v>0.72103329999999999</v>
      </c>
      <c r="C24">
        <f t="shared" si="2"/>
        <v>0.58131155000000001</v>
      </c>
      <c r="D24">
        <f t="shared" si="3"/>
        <v>0.58131155000000001</v>
      </c>
      <c r="E24">
        <f t="shared" si="4"/>
        <v>0.58131155000000001</v>
      </c>
      <c r="F24">
        <f t="shared" si="5"/>
        <v>0.31713634545454544</v>
      </c>
      <c r="G24">
        <f t="shared" si="6"/>
        <v>9.7058760784313691E-2</v>
      </c>
      <c r="H24">
        <v>6</v>
      </c>
    </row>
    <row r="25" spans="1:8" x14ac:dyDescent="0.25">
      <c r="A25">
        <v>8</v>
      </c>
      <c r="B25">
        <f>VLOOKUP($B$2,'Standard Deposition Curves'!$B$18:$OL$23,(A25/2+1),FALSE)</f>
        <v>0.57647740000000003</v>
      </c>
      <c r="C25">
        <f t="shared" si="2"/>
        <v>0.46530573333333342</v>
      </c>
      <c r="D25">
        <f t="shared" si="3"/>
        <v>0.46530573333333342</v>
      </c>
      <c r="E25">
        <f t="shared" si="4"/>
        <v>0.46530573333333342</v>
      </c>
      <c r="F25">
        <f t="shared" si="5"/>
        <v>0.2612653636363636</v>
      </c>
      <c r="G25">
        <f t="shared" si="6"/>
        <v>8.3165950980392159E-2</v>
      </c>
      <c r="H25">
        <v>8</v>
      </c>
    </row>
    <row r="26" spans="1:8" x14ac:dyDescent="0.25">
      <c r="A26">
        <v>10</v>
      </c>
      <c r="B26">
        <f>VLOOKUP($B$2,'Standard Deposition Curves'!$B$18:$OL$23,(A26/2+1),FALSE)</f>
        <v>0.46092640000000001</v>
      </c>
      <c r="C26">
        <f t="shared" si="2"/>
        <v>0.37517431666666673</v>
      </c>
      <c r="D26">
        <f t="shared" si="3"/>
        <v>0.37517431666666673</v>
      </c>
      <c r="E26">
        <f t="shared" si="4"/>
        <v>0.37517431666666673</v>
      </c>
      <c r="F26">
        <f t="shared" si="5"/>
        <v>0.21756741818181818</v>
      </c>
      <c r="G26">
        <f t="shared" si="6"/>
        <v>7.2099727450980394E-2</v>
      </c>
      <c r="H26">
        <v>10</v>
      </c>
    </row>
    <row r="27" spans="1:8" x14ac:dyDescent="0.25">
      <c r="A27">
        <v>12</v>
      </c>
      <c r="B27">
        <f>VLOOKUP($B$2,'Standard Deposition Curves'!$B$18:$OL$23,(A27/2+1),FALSE)</f>
        <v>0.37165140000000002</v>
      </c>
      <c r="C27">
        <f t="shared" si="2"/>
        <v>0.3062295333333333</v>
      </c>
      <c r="D27">
        <f t="shared" si="3"/>
        <v>0.3062295333333333</v>
      </c>
      <c r="E27">
        <f t="shared" si="4"/>
        <v>0.3062295333333333</v>
      </c>
      <c r="F27">
        <f t="shared" si="5"/>
        <v>0.18351956363636363</v>
      </c>
      <c r="G27">
        <f t="shared" si="6"/>
        <v>6.3291366666666668E-2</v>
      </c>
      <c r="H27">
        <v>12</v>
      </c>
    </row>
    <row r="28" spans="1:8" x14ac:dyDescent="0.25">
      <c r="A28">
        <v>14</v>
      </c>
      <c r="B28">
        <f>VLOOKUP($B$2,'Standard Deposition Curves'!$B$18:$OL$23,(A28/2+1),FALSE)</f>
        <v>0.3035139</v>
      </c>
      <c r="C28">
        <f t="shared" si="2"/>
        <v>0.25367288333333332</v>
      </c>
      <c r="D28">
        <f t="shared" si="3"/>
        <v>0.25367288333333332</v>
      </c>
      <c r="E28">
        <f t="shared" si="4"/>
        <v>0.25367288333333332</v>
      </c>
      <c r="F28">
        <f t="shared" si="5"/>
        <v>0.15687273636363636</v>
      </c>
      <c r="G28">
        <f t="shared" si="6"/>
        <v>5.6227613725490212E-2</v>
      </c>
      <c r="H28">
        <v>14</v>
      </c>
    </row>
    <row r="29" spans="1:8" x14ac:dyDescent="0.25">
      <c r="A29">
        <v>16</v>
      </c>
      <c r="B29">
        <f>VLOOKUP($B$2,'Standard Deposition Curves'!$B$18:$OL$23,(A29/2+1),FALSE)</f>
        <v>0.25167020000000001</v>
      </c>
      <c r="C29">
        <f t="shared" si="2"/>
        <v>0.21323918333333333</v>
      </c>
      <c r="D29">
        <f t="shared" si="3"/>
        <v>0.21323918333333333</v>
      </c>
      <c r="E29">
        <f t="shared" si="4"/>
        <v>0.21323918333333333</v>
      </c>
      <c r="F29">
        <f t="shared" si="5"/>
        <v>0.13578965454545455</v>
      </c>
      <c r="G29">
        <f t="shared" si="6"/>
        <v>5.0492047058823528E-2</v>
      </c>
      <c r="H29">
        <v>16</v>
      </c>
    </row>
    <row r="30" spans="1:8" x14ac:dyDescent="0.25">
      <c r="A30">
        <v>18</v>
      </c>
      <c r="B30">
        <f>VLOOKUP($B$2,'Standard Deposition Curves'!$B$18:$OL$23,(A30/2+1),FALSE)</f>
        <v>0.21184259999999999</v>
      </c>
      <c r="C30">
        <f t="shared" si="2"/>
        <v>0.18152423333333334</v>
      </c>
      <c r="D30">
        <f t="shared" si="3"/>
        <v>0.18152423333333334</v>
      </c>
      <c r="E30">
        <f t="shared" si="4"/>
        <v>0.18152423333333334</v>
      </c>
      <c r="F30">
        <f t="shared" si="5"/>
        <v>0.11888327272727274</v>
      </c>
      <c r="G30">
        <f t="shared" si="6"/>
        <v>4.5767141176470592E-2</v>
      </c>
      <c r="H30">
        <v>18</v>
      </c>
    </row>
    <row r="31" spans="1:8" x14ac:dyDescent="0.25">
      <c r="A31">
        <v>20</v>
      </c>
      <c r="B31">
        <f>VLOOKUP($B$2,'Standard Deposition Curves'!$B$18:$OL$23,(A31/2+1),FALSE)</f>
        <v>0.18039450000000001</v>
      </c>
      <c r="C31">
        <f t="shared" si="2"/>
        <v>0.15650120000000001</v>
      </c>
      <c r="D31">
        <f t="shared" si="3"/>
        <v>0.15650120000000001</v>
      </c>
      <c r="E31">
        <f t="shared" si="4"/>
        <v>0.15650120000000001</v>
      </c>
      <c r="F31">
        <f t="shared" si="5"/>
        <v>0.10513394545454548</v>
      </c>
      <c r="G31">
        <f t="shared" si="6"/>
        <v>4.1817286274509813E-2</v>
      </c>
      <c r="H31">
        <v>20</v>
      </c>
    </row>
    <row r="32" spans="1:8" x14ac:dyDescent="0.25">
      <c r="A32">
        <v>22</v>
      </c>
      <c r="B32">
        <f>VLOOKUP($B$2,'Standard Deposition Curves'!$B$18:$OL$23,(A32/2+1),FALSE)</f>
        <v>0.1557248</v>
      </c>
      <c r="C32">
        <f t="shared" si="2"/>
        <v>0.13635509999999998</v>
      </c>
      <c r="D32">
        <f t="shared" si="3"/>
        <v>0.13635509999999998</v>
      </c>
      <c r="E32">
        <f t="shared" si="4"/>
        <v>0.13635509999999998</v>
      </c>
      <c r="F32">
        <f t="shared" si="5"/>
        <v>9.3867054545454534E-2</v>
      </c>
      <c r="G32">
        <f t="shared" si="6"/>
        <v>3.8478178431372537E-2</v>
      </c>
      <c r="H32">
        <v>22</v>
      </c>
    </row>
    <row r="33" spans="1:8" x14ac:dyDescent="0.25">
      <c r="A33">
        <v>24</v>
      </c>
      <c r="B33">
        <f>VLOOKUP($B$2,'Standard Deposition Curves'!$B$18:$OL$23,(A33/2+1),FALSE)</f>
        <v>0.13571349999999999</v>
      </c>
      <c r="C33">
        <f t="shared" si="2"/>
        <v>0.12006220000000001</v>
      </c>
      <c r="D33">
        <f t="shared" si="3"/>
        <v>0.12006220000000001</v>
      </c>
      <c r="E33">
        <f t="shared" si="4"/>
        <v>0.12006220000000001</v>
      </c>
      <c r="F33">
        <f t="shared" si="5"/>
        <v>8.4464799999999993E-2</v>
      </c>
      <c r="G33">
        <f t="shared" si="6"/>
        <v>3.5618280392156851E-2</v>
      </c>
      <c r="H33">
        <v>24</v>
      </c>
    </row>
    <row r="34" spans="1:8" x14ac:dyDescent="0.25">
      <c r="A34">
        <v>26</v>
      </c>
      <c r="B34">
        <f>VLOOKUP($B$2,'Standard Deposition Curves'!$B$18:$OL$23,(A34/2+1),FALSE)</f>
        <v>0.1195518</v>
      </c>
      <c r="C34">
        <f t="shared" si="2"/>
        <v>0.10686030000000001</v>
      </c>
      <c r="D34">
        <f t="shared" si="3"/>
        <v>0.10686030000000001</v>
      </c>
      <c r="E34">
        <f t="shared" si="4"/>
        <v>0.10686030000000001</v>
      </c>
      <c r="F34">
        <f t="shared" si="5"/>
        <v>7.6572663636363628E-2</v>
      </c>
      <c r="G34">
        <f t="shared" si="6"/>
        <v>3.3145466666666658E-2</v>
      </c>
      <c r="H34">
        <v>26</v>
      </c>
    </row>
    <row r="35" spans="1:8" x14ac:dyDescent="0.25">
      <c r="A35">
        <v>28</v>
      </c>
      <c r="B35">
        <f>VLOOKUP($B$2,'Standard Deposition Curves'!$B$18:$OL$23,(A35/2+1),FALSE)</f>
        <v>0.10645250000000001</v>
      </c>
      <c r="C35">
        <f t="shared" si="2"/>
        <v>9.600874999999999E-2</v>
      </c>
      <c r="D35">
        <f t="shared" si="3"/>
        <v>9.600874999999999E-2</v>
      </c>
      <c r="E35">
        <f t="shared" si="4"/>
        <v>9.600874999999999E-2</v>
      </c>
      <c r="F35">
        <f t="shared" si="5"/>
        <v>6.9877045454545442E-2</v>
      </c>
      <c r="G35">
        <f t="shared" si="6"/>
        <v>3.098464705882353E-2</v>
      </c>
      <c r="H35">
        <v>28</v>
      </c>
    </row>
    <row r="36" spans="1:8" x14ac:dyDescent="0.25">
      <c r="A36">
        <v>30</v>
      </c>
      <c r="B36">
        <f>VLOOKUP($B$2,'Standard Deposition Curves'!$B$18:$OL$23,(A36/2+1),FALSE)</f>
        <v>9.5799999999999996E-2</v>
      </c>
      <c r="C36">
        <f t="shared" si="2"/>
        <v>8.6656049999999998E-2</v>
      </c>
      <c r="D36">
        <f t="shared" si="3"/>
        <v>8.6656049999999998E-2</v>
      </c>
      <c r="E36">
        <f t="shared" si="4"/>
        <v>8.6656049999999998E-2</v>
      </c>
      <c r="F36">
        <f t="shared" si="5"/>
        <v>6.4126818181818188E-2</v>
      </c>
      <c r="G36">
        <f t="shared" si="6"/>
        <v>2.9075970588235297E-2</v>
      </c>
      <c r="H36">
        <v>30</v>
      </c>
    </row>
    <row r="37" spans="1:8" x14ac:dyDescent="0.25">
      <c r="A37">
        <v>32</v>
      </c>
      <c r="B37">
        <f>VLOOKUP($B$2,'Standard Deposition Curves'!$B$18:$OL$23,(A37/2+1),FALSE)</f>
        <v>8.6400000000000005E-2</v>
      </c>
      <c r="C37">
        <f t="shared" si="2"/>
        <v>7.8690866666666678E-2</v>
      </c>
      <c r="D37">
        <f t="shared" si="3"/>
        <v>7.8690866666666678E-2</v>
      </c>
      <c r="E37">
        <f t="shared" si="4"/>
        <v>7.8690866666666678E-2</v>
      </c>
      <c r="F37">
        <f t="shared" si="5"/>
        <v>5.9135909090909093E-2</v>
      </c>
      <c r="G37">
        <f t="shared" si="6"/>
        <v>2.7371852941176472E-2</v>
      </c>
      <c r="H37">
        <v>32</v>
      </c>
    </row>
    <row r="38" spans="1:8" x14ac:dyDescent="0.25">
      <c r="A38">
        <v>34</v>
      </c>
      <c r="B38">
        <f>VLOOKUP($B$2,'Standard Deposition Curves'!$B$18:$OL$23,(A38/2+1),FALSE)</f>
        <v>7.8536300000000003E-2</v>
      </c>
      <c r="C38">
        <f t="shared" si="2"/>
        <v>7.1772716666666667E-2</v>
      </c>
      <c r="D38">
        <f t="shared" si="3"/>
        <v>7.1772716666666667E-2</v>
      </c>
      <c r="E38">
        <f t="shared" si="4"/>
        <v>7.1772716666666667E-2</v>
      </c>
      <c r="F38">
        <f t="shared" si="5"/>
        <v>5.4817727272727275E-2</v>
      </c>
      <c r="G38">
        <f t="shared" si="6"/>
        <v>2.5847931372549024E-2</v>
      </c>
      <c r="H38">
        <v>34</v>
      </c>
    </row>
    <row r="39" spans="1:8" x14ac:dyDescent="0.25">
      <c r="A39">
        <v>36</v>
      </c>
      <c r="B39">
        <f>VLOOKUP($B$2,'Standard Deposition Curves'!$B$18:$OL$23,(A39/2+1),FALSE)</f>
        <v>7.1599999999999997E-2</v>
      </c>
      <c r="C39">
        <f t="shared" si="2"/>
        <v>6.5833333333333313E-2</v>
      </c>
      <c r="D39">
        <f t="shared" si="3"/>
        <v>6.5833333333333313E-2</v>
      </c>
      <c r="E39">
        <f t="shared" si="4"/>
        <v>6.5833333333333313E-2</v>
      </c>
      <c r="F39">
        <f t="shared" si="5"/>
        <v>5.1014427272727265E-2</v>
      </c>
      <c r="G39">
        <f t="shared" si="6"/>
        <v>2.4474278431372554E-2</v>
      </c>
      <c r="H39">
        <v>36</v>
      </c>
    </row>
    <row r="40" spans="1:8" x14ac:dyDescent="0.25">
      <c r="A40">
        <v>38</v>
      </c>
      <c r="B40">
        <f>VLOOKUP($B$2,'Standard Deposition Curves'!$B$18:$OL$23,(A40/2+1),FALSE)</f>
        <v>6.5699999999999995E-2</v>
      </c>
      <c r="C40">
        <f t="shared" si="2"/>
        <v>6.0759783333333338E-2</v>
      </c>
      <c r="D40">
        <f t="shared" si="3"/>
        <v>6.0759783333333338E-2</v>
      </c>
      <c r="E40">
        <f t="shared" si="4"/>
        <v>6.0759783333333338E-2</v>
      </c>
      <c r="F40">
        <f t="shared" si="5"/>
        <v>4.7678063636363642E-2</v>
      </c>
      <c r="G40">
        <f t="shared" si="6"/>
        <v>2.3232513725490202E-2</v>
      </c>
      <c r="H40">
        <v>38</v>
      </c>
    </row>
    <row r="41" spans="1:8" x14ac:dyDescent="0.25">
      <c r="A41">
        <v>40</v>
      </c>
      <c r="B41">
        <f>VLOOKUP($B$2,'Standard Deposition Curves'!$B$18:$OL$23,(A41/2+1),FALSE)</f>
        <v>6.0600000000000001E-2</v>
      </c>
      <c r="C41">
        <f t="shared" si="2"/>
        <v>5.64558E-2</v>
      </c>
      <c r="D41">
        <f t="shared" si="3"/>
        <v>5.64558E-2</v>
      </c>
      <c r="E41">
        <f t="shared" si="4"/>
        <v>5.64558E-2</v>
      </c>
      <c r="F41">
        <f t="shared" si="5"/>
        <v>4.4714427272727279E-2</v>
      </c>
      <c r="G41">
        <f t="shared" si="6"/>
        <v>2.2102513725490203E-2</v>
      </c>
      <c r="H41">
        <v>40</v>
      </c>
    </row>
    <row r="42" spans="1:8" x14ac:dyDescent="0.25">
      <c r="A42">
        <v>42</v>
      </c>
      <c r="B42">
        <f>VLOOKUP($B$2,'Standard Deposition Curves'!$B$18:$OL$23,(A42/2+1),FALSE)</f>
        <v>5.6458700000000001E-2</v>
      </c>
      <c r="C42">
        <f t="shared" si="2"/>
        <v>5.2426450000000006E-2</v>
      </c>
      <c r="D42">
        <f t="shared" si="3"/>
        <v>5.2426450000000006E-2</v>
      </c>
      <c r="E42">
        <f t="shared" si="4"/>
        <v>5.2426450000000006E-2</v>
      </c>
      <c r="F42">
        <f t="shared" si="5"/>
        <v>4.2051499999999999E-2</v>
      </c>
      <c r="G42">
        <f t="shared" si="6"/>
        <v>2.1068788235294129E-2</v>
      </c>
      <c r="H42">
        <v>42</v>
      </c>
    </row>
    <row r="43" spans="1:8" x14ac:dyDescent="0.25">
      <c r="A43">
        <v>44</v>
      </c>
      <c r="B43">
        <f>VLOOKUP($B$2,'Standard Deposition Curves'!$B$18:$OL$23,(A43/2+1),FALSE)</f>
        <v>5.2299999999999999E-2</v>
      </c>
      <c r="C43">
        <f t="shared" si="2"/>
        <v>4.8966666666666665E-2</v>
      </c>
      <c r="D43">
        <f t="shared" si="3"/>
        <v>4.8966666666666665E-2</v>
      </c>
      <c r="E43">
        <f t="shared" si="4"/>
        <v>4.8966666666666665E-2</v>
      </c>
      <c r="F43">
        <f t="shared" si="5"/>
        <v>3.9637072727272731E-2</v>
      </c>
      <c r="G43">
        <f t="shared" si="6"/>
        <v>2.011293137254903E-2</v>
      </c>
      <c r="H43">
        <v>44</v>
      </c>
    </row>
    <row r="44" spans="1:8" x14ac:dyDescent="0.25">
      <c r="A44">
        <v>46</v>
      </c>
      <c r="B44">
        <f>VLOOKUP($B$2,'Standard Deposition Curves'!$B$18:$OL$23,(A44/2+1),FALSE)</f>
        <v>4.8899999999999999E-2</v>
      </c>
      <c r="C44">
        <f t="shared" si="2"/>
        <v>4.5949999999999998E-2</v>
      </c>
      <c r="D44">
        <f t="shared" si="3"/>
        <v>4.5949999999999998E-2</v>
      </c>
      <c r="E44">
        <f t="shared" si="4"/>
        <v>4.5949999999999998E-2</v>
      </c>
      <c r="F44">
        <f t="shared" si="5"/>
        <v>3.7482527272727273E-2</v>
      </c>
      <c r="G44">
        <f t="shared" si="6"/>
        <v>1.9235480392156869E-2</v>
      </c>
      <c r="H44">
        <v>46</v>
      </c>
    </row>
    <row r="45" spans="1:8" x14ac:dyDescent="0.25">
      <c r="A45">
        <v>48</v>
      </c>
      <c r="B45">
        <f>VLOOKUP($B$2,'Standard Deposition Curves'!$B$18:$OL$23,(A45/2+1),FALSE)</f>
        <v>4.5900000000000003E-2</v>
      </c>
      <c r="C45">
        <f t="shared" si="2"/>
        <v>4.3266666666666675E-2</v>
      </c>
      <c r="D45">
        <f t="shared" si="3"/>
        <v>4.3266666666666675E-2</v>
      </c>
      <c r="E45">
        <f t="shared" si="4"/>
        <v>4.3266666666666675E-2</v>
      </c>
      <c r="F45">
        <f t="shared" si="5"/>
        <v>3.5509800000000001E-2</v>
      </c>
      <c r="G45">
        <f t="shared" si="6"/>
        <v>1.8421558823529416E-2</v>
      </c>
      <c r="H45">
        <v>48</v>
      </c>
    </row>
    <row r="46" spans="1:8" x14ac:dyDescent="0.25">
      <c r="A46">
        <v>50</v>
      </c>
      <c r="B46">
        <f>VLOOKUP($B$2,'Standard Deposition Curves'!$B$18:$OL$23,(A46/2+1),FALSE)</f>
        <v>4.3200000000000002E-2</v>
      </c>
      <c r="C46">
        <f t="shared" si="2"/>
        <v>4.0949999999999993E-2</v>
      </c>
      <c r="D46">
        <f t="shared" si="3"/>
        <v>4.0949999999999993E-2</v>
      </c>
      <c r="E46">
        <f t="shared" si="4"/>
        <v>4.0949999999999993E-2</v>
      </c>
      <c r="F46">
        <f t="shared" si="5"/>
        <v>3.3700709090909095E-2</v>
      </c>
      <c r="G46">
        <f t="shared" si="6"/>
        <v>1.7663127450980396E-2</v>
      </c>
      <c r="H46">
        <v>50</v>
      </c>
    </row>
    <row r="47" spans="1:8" x14ac:dyDescent="0.25">
      <c r="A47">
        <v>52</v>
      </c>
      <c r="B47">
        <f>VLOOKUP($B$2,'Standard Deposition Curves'!$B$18:$OL$23,(A47/2+1),FALSE)</f>
        <v>4.0899999999999999E-2</v>
      </c>
      <c r="C47">
        <f t="shared" si="2"/>
        <v>3.8866666666666667E-2</v>
      </c>
      <c r="D47">
        <f t="shared" si="3"/>
        <v>3.8866666666666667E-2</v>
      </c>
      <c r="E47">
        <f t="shared" si="4"/>
        <v>3.8866666666666667E-2</v>
      </c>
      <c r="F47">
        <f t="shared" si="5"/>
        <v>3.2027981818181818E-2</v>
      </c>
      <c r="G47">
        <f t="shared" si="6"/>
        <v>1.6954500000000004E-2</v>
      </c>
      <c r="H47">
        <v>52</v>
      </c>
    </row>
    <row r="48" spans="1:8" x14ac:dyDescent="0.25">
      <c r="A48">
        <v>54</v>
      </c>
      <c r="B48">
        <f>VLOOKUP($B$2,'Standard Deposition Curves'!$B$18:$OL$23,(A48/2+1),FALSE)</f>
        <v>3.8899999999999997E-2</v>
      </c>
      <c r="C48">
        <f t="shared" si="2"/>
        <v>3.676666666666667E-2</v>
      </c>
      <c r="D48">
        <f t="shared" si="3"/>
        <v>3.676666666666667E-2</v>
      </c>
      <c r="E48">
        <f t="shared" si="4"/>
        <v>3.676666666666667E-2</v>
      </c>
      <c r="F48">
        <f t="shared" si="5"/>
        <v>3.0464345454545457E-2</v>
      </c>
      <c r="G48">
        <f t="shared" si="6"/>
        <v>1.6288225490196078E-2</v>
      </c>
      <c r="H48">
        <v>54</v>
      </c>
    </row>
    <row r="49" spans="1:8" x14ac:dyDescent="0.25">
      <c r="A49">
        <v>56</v>
      </c>
      <c r="B49">
        <f>VLOOKUP($B$2,'Standard Deposition Curves'!$B$18:$OL$23,(A49/2+1),FALSE)</f>
        <v>3.6700000000000003E-2</v>
      </c>
      <c r="C49">
        <f t="shared" si="2"/>
        <v>3.49E-2</v>
      </c>
      <c r="D49">
        <f t="shared" si="3"/>
        <v>3.49E-2</v>
      </c>
      <c r="E49">
        <f t="shared" si="4"/>
        <v>3.49E-2</v>
      </c>
      <c r="F49">
        <f t="shared" si="5"/>
        <v>2.8991618181818182E-2</v>
      </c>
      <c r="G49">
        <f t="shared" si="6"/>
        <v>1.5658421568627453E-2</v>
      </c>
      <c r="H49">
        <v>56</v>
      </c>
    </row>
    <row r="50" spans="1:8" x14ac:dyDescent="0.25">
      <c r="A50">
        <v>58</v>
      </c>
      <c r="B50">
        <f>VLOOKUP($B$2,'Standard Deposition Curves'!$B$18:$OL$23,(A50/2+1),FALSE)</f>
        <v>3.49E-2</v>
      </c>
      <c r="C50">
        <f t="shared" si="2"/>
        <v>3.3101299999999993E-2</v>
      </c>
      <c r="D50">
        <f t="shared" si="3"/>
        <v>3.3101299999999993E-2</v>
      </c>
      <c r="E50">
        <f t="shared" si="4"/>
        <v>3.3101299999999993E-2</v>
      </c>
      <c r="F50">
        <f t="shared" si="5"/>
        <v>2.7637072727272723E-2</v>
      </c>
      <c r="G50">
        <f t="shared" si="6"/>
        <v>1.5069205882352941E-2</v>
      </c>
      <c r="H50">
        <v>58</v>
      </c>
    </row>
    <row r="51" spans="1:8" x14ac:dyDescent="0.25">
      <c r="A51">
        <v>60</v>
      </c>
      <c r="B51">
        <f>VLOOKUP($B$2,'Standard Deposition Curves'!$B$18:$OL$23,(A51/2+1),FALSE)</f>
        <v>3.3099999999999997E-2</v>
      </c>
      <c r="C51">
        <f t="shared" si="2"/>
        <v>3.1371866666666665E-2</v>
      </c>
      <c r="D51">
        <f t="shared" si="3"/>
        <v>3.1371866666666665E-2</v>
      </c>
      <c r="E51">
        <f t="shared" si="4"/>
        <v>3.1371866666666665E-2</v>
      </c>
      <c r="F51">
        <f t="shared" si="5"/>
        <v>2.6355254545454541E-2</v>
      </c>
      <c r="G51">
        <f t="shared" si="6"/>
        <v>1.4512735294117642E-2</v>
      </c>
      <c r="H51">
        <v>60</v>
      </c>
    </row>
    <row r="52" spans="1:8" x14ac:dyDescent="0.25">
      <c r="A52">
        <v>62</v>
      </c>
      <c r="B52">
        <f>VLOOKUP($B$2,'Standard Deposition Curves'!$B$18:$OL$23,(A52/2+1),FALSE)</f>
        <v>3.1307799999999997E-2</v>
      </c>
      <c r="C52">
        <f t="shared" si="2"/>
        <v>2.9917966666666667E-2</v>
      </c>
      <c r="D52">
        <f t="shared" si="3"/>
        <v>2.9917966666666667E-2</v>
      </c>
      <c r="E52">
        <f t="shared" si="4"/>
        <v>2.9917966666666667E-2</v>
      </c>
      <c r="F52">
        <f t="shared" si="5"/>
        <v>2.5162299999999995E-2</v>
      </c>
      <c r="G52">
        <f t="shared" si="6"/>
        <v>1.3989009803921567E-2</v>
      </c>
      <c r="H52">
        <v>62</v>
      </c>
    </row>
    <row r="53" spans="1:8" x14ac:dyDescent="0.25">
      <c r="A53">
        <v>64</v>
      </c>
      <c r="B53">
        <f>VLOOKUP($B$2,'Standard Deposition Curves'!$B$18:$OL$23,(A53/2+1),FALSE)</f>
        <v>2.9899999999999999E-2</v>
      </c>
      <c r="C53">
        <f t="shared" si="2"/>
        <v>2.8583333333333332E-2</v>
      </c>
      <c r="D53">
        <f t="shared" si="3"/>
        <v>2.8583333333333332E-2</v>
      </c>
      <c r="E53">
        <f t="shared" si="4"/>
        <v>2.8583333333333332E-2</v>
      </c>
      <c r="F53">
        <f t="shared" si="5"/>
        <v>2.4061590909090911E-2</v>
      </c>
      <c r="G53">
        <f t="shared" si="6"/>
        <v>1.3497876470588234E-2</v>
      </c>
      <c r="H53">
        <v>64</v>
      </c>
    </row>
    <row r="54" spans="1:8" x14ac:dyDescent="0.25">
      <c r="A54">
        <v>66</v>
      </c>
      <c r="B54">
        <f>VLOOKUP($B$2,'Standard Deposition Curves'!$B$18:$OL$23,(A54/2+1),FALSE)</f>
        <v>2.86E-2</v>
      </c>
      <c r="C54">
        <f t="shared" si="2"/>
        <v>2.7233333333333332E-2</v>
      </c>
      <c r="D54">
        <f t="shared" si="3"/>
        <v>2.7233333333333332E-2</v>
      </c>
      <c r="E54">
        <f t="shared" si="4"/>
        <v>2.7233333333333332E-2</v>
      </c>
      <c r="F54">
        <f t="shared" si="5"/>
        <v>2.3016136363636364E-2</v>
      </c>
      <c r="G54">
        <f t="shared" si="6"/>
        <v>1.3031798039215685E-2</v>
      </c>
      <c r="H54">
        <v>66</v>
      </c>
    </row>
    <row r="55" spans="1:8" x14ac:dyDescent="0.25">
      <c r="A55">
        <v>68</v>
      </c>
      <c r="B55">
        <f>VLOOKUP($B$2,'Standard Deposition Curves'!$B$18:$OL$23,(A55/2+1),FALSE)</f>
        <v>2.7199999999999998E-2</v>
      </c>
      <c r="C55">
        <f t="shared" si="2"/>
        <v>2.5999999999999995E-2</v>
      </c>
      <c r="D55">
        <f t="shared" si="3"/>
        <v>2.5999999999999995E-2</v>
      </c>
      <c r="E55">
        <f t="shared" si="4"/>
        <v>2.5999999999999995E-2</v>
      </c>
      <c r="F55">
        <f t="shared" si="5"/>
        <v>2.2025227272727269E-2</v>
      </c>
      <c r="G55">
        <f t="shared" si="6"/>
        <v>1.2589249019607842E-2</v>
      </c>
      <c r="H55">
        <v>68</v>
      </c>
    </row>
    <row r="56" spans="1:8" x14ac:dyDescent="0.25">
      <c r="A56">
        <v>70</v>
      </c>
      <c r="B56">
        <f>VLOOKUP($B$2,'Standard Deposition Curves'!$B$18:$OL$23,(A56/2+1),FALSE)</f>
        <v>2.5999999999999999E-2</v>
      </c>
      <c r="C56">
        <f t="shared" si="2"/>
        <v>2.4816666666666664E-2</v>
      </c>
      <c r="D56">
        <f t="shared" si="3"/>
        <v>2.4816666666666664E-2</v>
      </c>
      <c r="E56">
        <f t="shared" si="4"/>
        <v>2.4816666666666664E-2</v>
      </c>
      <c r="F56">
        <f t="shared" si="5"/>
        <v>2.1097954545454545E-2</v>
      </c>
      <c r="G56">
        <f t="shared" si="6"/>
        <v>1.2171994117647059E-2</v>
      </c>
      <c r="H56">
        <v>70</v>
      </c>
    </row>
    <row r="57" spans="1:8" x14ac:dyDescent="0.25">
      <c r="A57">
        <v>72</v>
      </c>
      <c r="B57">
        <f>VLOOKUP($B$2,'Standard Deposition Curves'!$B$18:$OL$23,(A57/2+1),FALSE)</f>
        <v>2.4799999999999999E-2</v>
      </c>
      <c r="C57">
        <f t="shared" si="2"/>
        <v>2.3716666666666664E-2</v>
      </c>
      <c r="D57">
        <f t="shared" si="3"/>
        <v>2.3716666666666664E-2</v>
      </c>
      <c r="E57">
        <f t="shared" si="4"/>
        <v>2.3716666666666664E-2</v>
      </c>
      <c r="F57">
        <f t="shared" si="5"/>
        <v>2.0221972727272722E-2</v>
      </c>
      <c r="G57">
        <f t="shared" si="6"/>
        <v>1.1776307843137256E-2</v>
      </c>
      <c r="H57">
        <v>72</v>
      </c>
    </row>
    <row r="58" spans="1:8" x14ac:dyDescent="0.25">
      <c r="A58">
        <v>74</v>
      </c>
      <c r="B58">
        <f>VLOOKUP($B$2,'Standard Deposition Curves'!$B$18:$OL$23,(A58/2+1),FALSE)</f>
        <v>2.3699999999999999E-2</v>
      </c>
      <c r="C58">
        <f t="shared" si="2"/>
        <v>2.2716666666666663E-2</v>
      </c>
      <c r="D58">
        <f t="shared" si="3"/>
        <v>2.2716666666666663E-2</v>
      </c>
      <c r="E58">
        <f t="shared" si="4"/>
        <v>2.2716666666666663E-2</v>
      </c>
      <c r="F58">
        <f t="shared" si="5"/>
        <v>1.9403790909090907E-2</v>
      </c>
      <c r="G58">
        <f t="shared" si="6"/>
        <v>1.1401994117647061E-2</v>
      </c>
      <c r="H58">
        <v>74</v>
      </c>
    </row>
    <row r="59" spans="1:8" x14ac:dyDescent="0.25">
      <c r="A59">
        <v>76</v>
      </c>
      <c r="B59">
        <f>VLOOKUP($B$2,'Standard Deposition Curves'!$B$18:$OL$23,(A59/2+1),FALSE)</f>
        <v>2.2700000000000001E-2</v>
      </c>
      <c r="C59">
        <f t="shared" si="2"/>
        <v>2.1783333333333332E-2</v>
      </c>
      <c r="D59">
        <f t="shared" si="3"/>
        <v>2.1783333333333332E-2</v>
      </c>
      <c r="E59">
        <f t="shared" si="4"/>
        <v>2.1783333333333332E-2</v>
      </c>
      <c r="F59">
        <f t="shared" si="5"/>
        <v>1.8631063636363635E-2</v>
      </c>
      <c r="G59">
        <f t="shared" si="6"/>
        <v>1.1047092156862748E-2</v>
      </c>
      <c r="H59">
        <v>76</v>
      </c>
    </row>
    <row r="60" spans="1:8" x14ac:dyDescent="0.25">
      <c r="A60">
        <v>78</v>
      </c>
      <c r="B60">
        <f>VLOOKUP($B$2,'Standard Deposition Curves'!$B$18:$OL$23,(A60/2+1),FALSE)</f>
        <v>2.18E-2</v>
      </c>
      <c r="C60">
        <f t="shared" si="2"/>
        <v>2.0829583333333332E-2</v>
      </c>
      <c r="D60">
        <f t="shared" si="3"/>
        <v>2.0829583333333332E-2</v>
      </c>
      <c r="E60">
        <f t="shared" si="4"/>
        <v>2.0829583333333332E-2</v>
      </c>
      <c r="F60">
        <f t="shared" si="5"/>
        <v>1.7903790909090906E-2</v>
      </c>
      <c r="G60">
        <f t="shared" si="6"/>
        <v>1.0709837254901964E-2</v>
      </c>
      <c r="H60">
        <v>78</v>
      </c>
    </row>
    <row r="61" spans="1:8" x14ac:dyDescent="0.25">
      <c r="A61">
        <v>80</v>
      </c>
      <c r="B61">
        <f>VLOOKUP($B$2,'Standard Deposition Curves'!$B$18:$OL$23,(A61/2+1),FALSE)</f>
        <v>2.0799999999999999E-2</v>
      </c>
      <c r="C61">
        <f t="shared" si="2"/>
        <v>1.9984999999999999E-2</v>
      </c>
      <c r="D61">
        <f t="shared" si="3"/>
        <v>1.9984999999999999E-2</v>
      </c>
      <c r="E61">
        <f t="shared" si="4"/>
        <v>1.9984999999999999E-2</v>
      </c>
      <c r="F61">
        <f t="shared" si="5"/>
        <v>1.7212881818181817E-2</v>
      </c>
      <c r="G61">
        <f t="shared" si="6"/>
        <v>1.0388268627450981E-2</v>
      </c>
      <c r="H61">
        <v>80</v>
      </c>
    </row>
    <row r="62" spans="1:8" x14ac:dyDescent="0.25">
      <c r="A62">
        <v>82</v>
      </c>
      <c r="B62">
        <f>VLOOKUP($B$2,'Standard Deposition Curves'!$B$18:$OL$23,(A62/2+1),FALSE)</f>
        <v>1.9977499999999999E-2</v>
      </c>
      <c r="C62">
        <f t="shared" si="2"/>
        <v>1.9196249999999998E-2</v>
      </c>
      <c r="D62">
        <f t="shared" si="3"/>
        <v>1.9196249999999998E-2</v>
      </c>
      <c r="E62">
        <f t="shared" si="4"/>
        <v>1.9196249999999998E-2</v>
      </c>
      <c r="F62">
        <f t="shared" si="5"/>
        <v>1.6567427272727267E-2</v>
      </c>
      <c r="G62">
        <f t="shared" si="6"/>
        <v>1.0084739215686275E-2</v>
      </c>
      <c r="H62">
        <v>82</v>
      </c>
    </row>
    <row r="63" spans="1:8" x14ac:dyDescent="0.25">
      <c r="A63">
        <v>84</v>
      </c>
      <c r="B63">
        <f>VLOOKUP($B$2,'Standard Deposition Curves'!$B$18:$OL$23,(A63/2+1),FALSE)</f>
        <v>1.9199999999999998E-2</v>
      </c>
      <c r="C63">
        <f t="shared" si="2"/>
        <v>1.8416666666666665E-2</v>
      </c>
      <c r="D63">
        <f t="shared" si="3"/>
        <v>1.8416666666666665E-2</v>
      </c>
      <c r="E63">
        <f t="shared" si="4"/>
        <v>1.8416666666666665E-2</v>
      </c>
      <c r="F63">
        <f t="shared" si="5"/>
        <v>1.596038181818182E-2</v>
      </c>
      <c r="G63">
        <f t="shared" si="6"/>
        <v>9.7955725490196099E-3</v>
      </c>
      <c r="H63">
        <v>84</v>
      </c>
    </row>
    <row r="64" spans="1:8" x14ac:dyDescent="0.25">
      <c r="A64">
        <v>86</v>
      </c>
      <c r="B64">
        <f>VLOOKUP($B$2,'Standard Deposition Curves'!$B$18:$OL$23,(A64/2+1),FALSE)</f>
        <v>1.84E-2</v>
      </c>
      <c r="C64">
        <f t="shared" si="2"/>
        <v>1.7700000000000004E-2</v>
      </c>
      <c r="D64">
        <f t="shared" si="3"/>
        <v>1.7700000000000004E-2</v>
      </c>
      <c r="E64">
        <f t="shared" si="4"/>
        <v>1.7700000000000004E-2</v>
      </c>
      <c r="F64">
        <f t="shared" si="5"/>
        <v>1.5378563636363638E-2</v>
      </c>
      <c r="G64">
        <f t="shared" si="6"/>
        <v>9.5198862745098055E-3</v>
      </c>
      <c r="H64">
        <v>86</v>
      </c>
    </row>
    <row r="65" spans="1:8" x14ac:dyDescent="0.25">
      <c r="A65">
        <v>88</v>
      </c>
      <c r="B65">
        <f>VLOOKUP($B$2,'Standard Deposition Curves'!$B$18:$OL$23,(A65/2+1),FALSE)</f>
        <v>1.77E-2</v>
      </c>
      <c r="C65">
        <f t="shared" si="2"/>
        <v>1.70107E-2</v>
      </c>
      <c r="D65">
        <f t="shared" si="3"/>
        <v>1.70107E-2</v>
      </c>
      <c r="E65">
        <f t="shared" si="4"/>
        <v>1.70107E-2</v>
      </c>
      <c r="F65">
        <f t="shared" si="5"/>
        <v>1.4842200000000005E-2</v>
      </c>
      <c r="G65">
        <f t="shared" si="6"/>
        <v>9.2581215686274535E-3</v>
      </c>
      <c r="H65">
        <v>88</v>
      </c>
    </row>
    <row r="66" spans="1:8" x14ac:dyDescent="0.25">
      <c r="A66">
        <v>90</v>
      </c>
      <c r="B66">
        <f>VLOOKUP($B$2,'Standard Deposition Curves'!$B$18:$OL$23,(A66/2+1),FALSE)</f>
        <v>1.7000000000000001E-2</v>
      </c>
      <c r="C66">
        <f t="shared" si="2"/>
        <v>1.6376133333333334E-2</v>
      </c>
      <c r="D66">
        <f t="shared" si="3"/>
        <v>1.6376133333333334E-2</v>
      </c>
      <c r="E66">
        <f t="shared" si="4"/>
        <v>1.6376133333333334E-2</v>
      </c>
      <c r="F66">
        <f t="shared" si="5"/>
        <v>1.4333109090909095E-2</v>
      </c>
      <c r="G66">
        <f t="shared" si="6"/>
        <v>9.008317647058825E-3</v>
      </c>
      <c r="H66">
        <v>90</v>
      </c>
    </row>
    <row r="67" spans="1:8" x14ac:dyDescent="0.25">
      <c r="A67">
        <v>92</v>
      </c>
      <c r="B67">
        <f>VLOOKUP($B$2,'Standard Deposition Curves'!$B$18:$OL$23,(A67/2+1),FALSE)</f>
        <v>1.6364199999999999E-2</v>
      </c>
      <c r="C67">
        <f t="shared" si="2"/>
        <v>1.5794033333333336E-2</v>
      </c>
      <c r="D67">
        <f t="shared" si="3"/>
        <v>1.5794033333333336E-2</v>
      </c>
      <c r="E67">
        <f t="shared" si="4"/>
        <v>1.5794033333333336E-2</v>
      </c>
      <c r="F67">
        <f t="shared" si="5"/>
        <v>1.3851290909090909E-2</v>
      </c>
      <c r="G67">
        <f t="shared" si="6"/>
        <v>8.7708666666666667E-3</v>
      </c>
      <c r="H67">
        <v>92</v>
      </c>
    </row>
    <row r="68" spans="1:8" x14ac:dyDescent="0.25">
      <c r="A68">
        <v>94</v>
      </c>
      <c r="B68">
        <f>VLOOKUP($B$2,'Standard Deposition Curves'!$B$18:$OL$23,(A68/2+1),FALSE)</f>
        <v>1.5800000000000002E-2</v>
      </c>
      <c r="C68">
        <f t="shared" si="2"/>
        <v>1.5216666666666665E-2</v>
      </c>
      <c r="D68">
        <f t="shared" si="3"/>
        <v>1.5216666666666665E-2</v>
      </c>
      <c r="E68">
        <f t="shared" si="4"/>
        <v>1.5216666666666665E-2</v>
      </c>
      <c r="F68">
        <f t="shared" si="5"/>
        <v>1.34E-2</v>
      </c>
      <c r="G68">
        <f t="shared" si="6"/>
        <v>8.5443137254901953E-3</v>
      </c>
      <c r="H68">
        <v>94</v>
      </c>
    </row>
    <row r="69" spans="1:8" x14ac:dyDescent="0.25">
      <c r="A69">
        <v>96</v>
      </c>
      <c r="B69">
        <f>VLOOKUP($B$2,'Standard Deposition Curves'!$B$18:$OL$23,(A69/2+1),FALSE)</f>
        <v>1.52E-2</v>
      </c>
      <c r="C69">
        <f t="shared" si="2"/>
        <v>1.47E-2</v>
      </c>
      <c r="D69">
        <f t="shared" si="3"/>
        <v>1.47E-2</v>
      </c>
      <c r="E69">
        <f t="shared" si="4"/>
        <v>1.47E-2</v>
      </c>
      <c r="F69">
        <f t="shared" si="5"/>
        <v>1.2963636363636365E-2</v>
      </c>
      <c r="G69">
        <f t="shared" si="6"/>
        <v>8.3274509803921565E-3</v>
      </c>
      <c r="H69">
        <v>96</v>
      </c>
    </row>
    <row r="70" spans="1:8" x14ac:dyDescent="0.25">
      <c r="A70">
        <v>98</v>
      </c>
      <c r="B70">
        <f>VLOOKUP($B$2,'Standard Deposition Curves'!$B$18:$OL$23,(A70/2+1),FALSE)</f>
        <v>1.47E-2</v>
      </c>
      <c r="C70">
        <f t="shared" si="2"/>
        <v>1.4199999999999999E-2</v>
      </c>
      <c r="D70">
        <f t="shared" si="3"/>
        <v>1.4199999999999999E-2</v>
      </c>
      <c r="E70">
        <f t="shared" si="4"/>
        <v>1.4199999999999999E-2</v>
      </c>
      <c r="F70">
        <f t="shared" si="5"/>
        <v>1.2554545454545455E-2</v>
      </c>
      <c r="G70">
        <f t="shared" si="6"/>
        <v>8.1209803921568624E-3</v>
      </c>
      <c r="H70">
        <v>98</v>
      </c>
    </row>
    <row r="71" spans="1:8" x14ac:dyDescent="0.25">
      <c r="A71">
        <v>100</v>
      </c>
      <c r="B71">
        <f>VLOOKUP($B$2,'Standard Deposition Curves'!$B$18:$OL$23,(A71/2+1),FALSE)</f>
        <v>1.4200000000000001E-2</v>
      </c>
      <c r="C71">
        <f t="shared" si="2"/>
        <v>1.3716666666666667E-2</v>
      </c>
      <c r="D71">
        <f t="shared" si="3"/>
        <v>1.3716666666666667E-2</v>
      </c>
      <c r="E71">
        <f t="shared" si="4"/>
        <v>1.3716666666666667E-2</v>
      </c>
      <c r="F71">
        <f t="shared" si="5"/>
        <v>1.2163636363636364E-2</v>
      </c>
      <c r="G71">
        <f t="shared" si="6"/>
        <v>7.9227450980392158E-3</v>
      </c>
      <c r="H71">
        <v>100</v>
      </c>
    </row>
    <row r="72" spans="1:8" x14ac:dyDescent="0.25">
      <c r="A72">
        <v>102</v>
      </c>
      <c r="B72">
        <f>VLOOKUP($B$2,'Standard Deposition Curves'!$B$18:$OL$23,(A72/2+1),FALSE)</f>
        <v>1.37E-2</v>
      </c>
      <c r="C72">
        <f t="shared" si="2"/>
        <v>1.3283333333333333E-2</v>
      </c>
      <c r="D72">
        <f t="shared" si="3"/>
        <v>1.3283333333333333E-2</v>
      </c>
      <c r="E72">
        <f t="shared" si="4"/>
        <v>1.3283333333333333E-2</v>
      </c>
      <c r="F72">
        <f t="shared" si="5"/>
        <v>1.179090909090909E-2</v>
      </c>
      <c r="G72">
        <f t="shared" si="6"/>
        <v>7.7329411764705874E-3</v>
      </c>
      <c r="H72">
        <v>102</v>
      </c>
    </row>
    <row r="73" spans="1:8" x14ac:dyDescent="0.25">
      <c r="A73">
        <v>104</v>
      </c>
      <c r="B73">
        <f>VLOOKUP($B$2,'Standard Deposition Curves'!$B$18:$OL$23,(A73/2+1),FALSE)</f>
        <v>1.3299999999999999E-2</v>
      </c>
      <c r="C73">
        <f t="shared" si="2"/>
        <v>1.2833333333333334E-2</v>
      </c>
      <c r="D73">
        <f t="shared" si="3"/>
        <v>1.2833333333333334E-2</v>
      </c>
      <c r="E73">
        <f t="shared" si="4"/>
        <v>1.2833333333333334E-2</v>
      </c>
      <c r="F73">
        <f t="shared" si="5"/>
        <v>1.1442727272727271E-2</v>
      </c>
      <c r="G73">
        <f t="shared" si="6"/>
        <v>7.5515686274509808E-3</v>
      </c>
      <c r="H73">
        <v>104</v>
      </c>
    </row>
    <row r="74" spans="1:8" x14ac:dyDescent="0.25">
      <c r="A74">
        <v>106</v>
      </c>
      <c r="B74">
        <f>VLOOKUP($B$2,'Standard Deposition Curves'!$B$18:$OL$23,(A74/2+1),FALSE)</f>
        <v>1.2800000000000001E-2</v>
      </c>
      <c r="C74">
        <f t="shared" si="2"/>
        <v>1.2483333333333334E-2</v>
      </c>
      <c r="D74">
        <f t="shared" si="3"/>
        <v>1.2483333333333334E-2</v>
      </c>
      <c r="E74">
        <f t="shared" si="4"/>
        <v>1.2483333333333334E-2</v>
      </c>
      <c r="F74">
        <f t="shared" si="5"/>
        <v>1.1106363636363638E-2</v>
      </c>
      <c r="G74">
        <f t="shared" si="6"/>
        <v>7.3768627450980402E-3</v>
      </c>
      <c r="H74">
        <v>106</v>
      </c>
    </row>
    <row r="75" spans="1:8" x14ac:dyDescent="0.25">
      <c r="A75">
        <v>108</v>
      </c>
      <c r="B75">
        <f>VLOOKUP($B$2,'Standard Deposition Curves'!$B$18:$OL$23,(A75/2+1),FALSE)</f>
        <v>1.2500000000000001E-2</v>
      </c>
      <c r="C75">
        <f t="shared" si="2"/>
        <v>1.21E-2</v>
      </c>
      <c r="D75">
        <f t="shared" si="3"/>
        <v>1.21E-2</v>
      </c>
      <c r="E75">
        <f t="shared" si="4"/>
        <v>1.21E-2</v>
      </c>
      <c r="F75">
        <f t="shared" si="5"/>
        <v>1.0792727272727273E-2</v>
      </c>
      <c r="G75">
        <f t="shared" si="6"/>
        <v>7.2107843137254905E-3</v>
      </c>
      <c r="H75">
        <v>108</v>
      </c>
    </row>
    <row r="76" spans="1:8" x14ac:dyDescent="0.25">
      <c r="A76">
        <v>110</v>
      </c>
      <c r="B76">
        <f>VLOOKUP($B$2,'Standard Deposition Curves'!$B$18:$OL$23,(A76/2+1),FALSE)</f>
        <v>1.21E-2</v>
      </c>
      <c r="C76">
        <f t="shared" si="2"/>
        <v>1.1716666666666667E-2</v>
      </c>
      <c r="D76">
        <f t="shared" si="3"/>
        <v>1.1716666666666667E-2</v>
      </c>
      <c r="E76">
        <f t="shared" si="4"/>
        <v>1.1716666666666667E-2</v>
      </c>
      <c r="F76">
        <f t="shared" si="5"/>
        <v>1.0484545454545453E-2</v>
      </c>
      <c r="G76">
        <f t="shared" si="6"/>
        <v>7.0494117647058822E-3</v>
      </c>
      <c r="H76">
        <v>110</v>
      </c>
    </row>
    <row r="77" spans="1:8" x14ac:dyDescent="0.25">
      <c r="A77">
        <v>112</v>
      </c>
      <c r="B77">
        <f>VLOOKUP($B$2,'Standard Deposition Curves'!$B$18:$OL$23,(A77/2+1),FALSE)</f>
        <v>1.17E-2</v>
      </c>
      <c r="C77">
        <f t="shared" si="2"/>
        <v>1.1383333333333334E-2</v>
      </c>
      <c r="D77">
        <f t="shared" si="3"/>
        <v>1.1383333333333334E-2</v>
      </c>
      <c r="E77">
        <f t="shared" si="4"/>
        <v>1.1383333333333334E-2</v>
      </c>
      <c r="F77">
        <f t="shared" si="5"/>
        <v>1.0192727272727273E-2</v>
      </c>
      <c r="G77">
        <f t="shared" si="6"/>
        <v>6.8945098039215691E-3</v>
      </c>
      <c r="H77">
        <v>112</v>
      </c>
    </row>
    <row r="78" spans="1:8" x14ac:dyDescent="0.25">
      <c r="A78">
        <v>114</v>
      </c>
      <c r="B78">
        <f>VLOOKUP($B$2,'Standard Deposition Curves'!$B$18:$OL$23,(A78/2+1),FALSE)</f>
        <v>1.14E-2</v>
      </c>
      <c r="C78">
        <f t="shared" si="2"/>
        <v>1.1016666666666666E-2</v>
      </c>
      <c r="D78">
        <f t="shared" si="3"/>
        <v>1.1016666666666666E-2</v>
      </c>
      <c r="E78">
        <f t="shared" si="4"/>
        <v>1.1016666666666666E-2</v>
      </c>
      <c r="F78">
        <f t="shared" si="5"/>
        <v>9.918181818181819E-3</v>
      </c>
      <c r="G78">
        <f t="shared" si="6"/>
        <v>6.7462745098039222E-3</v>
      </c>
      <c r="H78">
        <v>114</v>
      </c>
    </row>
    <row r="79" spans="1:8" x14ac:dyDescent="0.25">
      <c r="A79">
        <v>116</v>
      </c>
      <c r="B79">
        <f>VLOOKUP($B$2,'Standard Deposition Curves'!$B$18:$OL$23,(A79/2+1),FALSE)</f>
        <v>1.0999999999999999E-2</v>
      </c>
      <c r="C79">
        <f t="shared" si="2"/>
        <v>1.0700000000000001E-2</v>
      </c>
      <c r="D79">
        <f t="shared" si="3"/>
        <v>1.0700000000000001E-2</v>
      </c>
      <c r="E79">
        <f t="shared" si="4"/>
        <v>1.0700000000000001E-2</v>
      </c>
      <c r="F79">
        <f t="shared" si="5"/>
        <v>9.6527272727272712E-3</v>
      </c>
      <c r="G79">
        <f t="shared" si="6"/>
        <v>6.6027450980392166E-3</v>
      </c>
      <c r="H79">
        <v>116</v>
      </c>
    </row>
    <row r="80" spans="1:8" x14ac:dyDescent="0.25">
      <c r="A80">
        <v>118</v>
      </c>
      <c r="B80">
        <f>VLOOKUP($B$2,'Standard Deposition Curves'!$B$18:$OL$23,(A80/2+1),FALSE)</f>
        <v>1.0699999999999999E-2</v>
      </c>
      <c r="C80">
        <f t="shared" si="2"/>
        <v>1.04E-2</v>
      </c>
      <c r="D80">
        <f t="shared" si="3"/>
        <v>1.04E-2</v>
      </c>
      <c r="E80">
        <f t="shared" si="4"/>
        <v>1.04E-2</v>
      </c>
      <c r="F80">
        <f t="shared" si="5"/>
        <v>9.4045454545454554E-3</v>
      </c>
      <c r="G80">
        <f t="shared" si="6"/>
        <v>6.4660784313725489E-3</v>
      </c>
      <c r="H80">
        <v>118</v>
      </c>
    </row>
    <row r="81" spans="1:8" x14ac:dyDescent="0.25">
      <c r="A81">
        <v>120</v>
      </c>
      <c r="B81">
        <f>VLOOKUP($B$2,'Standard Deposition Curves'!$B$18:$OL$23,(A81/2+1),FALSE)</f>
        <v>1.04E-2</v>
      </c>
      <c r="C81">
        <f t="shared" si="2"/>
        <v>1.0111666666666666E-2</v>
      </c>
      <c r="D81">
        <f t="shared" si="3"/>
        <v>1.0111666666666666E-2</v>
      </c>
      <c r="E81">
        <f t="shared" si="4"/>
        <v>1.0111666666666666E-2</v>
      </c>
      <c r="F81">
        <f t="shared" si="5"/>
        <v>9.1654545454545478E-3</v>
      </c>
      <c r="G81">
        <f t="shared" si="6"/>
        <v>6.3343137254901968E-3</v>
      </c>
      <c r="H81">
        <v>120</v>
      </c>
    </row>
    <row r="82" spans="1:8" x14ac:dyDescent="0.25">
      <c r="A82">
        <v>122</v>
      </c>
      <c r="B82">
        <f>VLOOKUP($B$2,'Standard Deposition Curves'!$B$18:$OL$23,(A82/2+1),FALSE)</f>
        <v>1.01E-2</v>
      </c>
      <c r="C82">
        <f t="shared" si="2"/>
        <v>9.8633333333333333E-3</v>
      </c>
      <c r="D82">
        <f t="shared" si="3"/>
        <v>9.8633333333333333E-3</v>
      </c>
      <c r="E82">
        <f t="shared" si="4"/>
        <v>9.8633333333333333E-3</v>
      </c>
      <c r="F82">
        <f t="shared" si="5"/>
        <v>8.9363636363636364E-3</v>
      </c>
      <c r="G82">
        <f t="shared" si="6"/>
        <v>6.2072549019607818E-3</v>
      </c>
      <c r="H82">
        <v>122</v>
      </c>
    </row>
    <row r="83" spans="1:8" x14ac:dyDescent="0.25">
      <c r="A83">
        <v>124</v>
      </c>
      <c r="B83">
        <f>VLOOKUP($B$2,'Standard Deposition Curves'!$B$18:$OL$23,(A83/2+1),FALSE)</f>
        <v>9.8700000000000003E-3</v>
      </c>
      <c r="C83">
        <f t="shared" si="2"/>
        <v>9.6033333333333335E-3</v>
      </c>
      <c r="D83">
        <f t="shared" si="3"/>
        <v>9.6033333333333335E-3</v>
      </c>
      <c r="E83">
        <f t="shared" si="4"/>
        <v>9.6033333333333335E-3</v>
      </c>
      <c r="F83">
        <f t="shared" si="5"/>
        <v>8.719090909090909E-3</v>
      </c>
      <c r="G83">
        <f t="shared" si="6"/>
        <v>6.0850980392156851E-3</v>
      </c>
      <c r="H83">
        <v>124</v>
      </c>
    </row>
    <row r="84" spans="1:8" x14ac:dyDescent="0.25">
      <c r="A84">
        <v>126</v>
      </c>
      <c r="B84">
        <f>VLOOKUP($B$2,'Standard Deposition Curves'!$B$18:$OL$23,(A84/2+1),FALSE)</f>
        <v>9.5999999999999992E-3</v>
      </c>
      <c r="C84">
        <f t="shared" si="2"/>
        <v>9.3516666666666678E-3</v>
      </c>
      <c r="D84">
        <f t="shared" si="3"/>
        <v>9.3516666666666678E-3</v>
      </c>
      <c r="E84">
        <f t="shared" si="4"/>
        <v>9.3516666666666678E-3</v>
      </c>
      <c r="F84">
        <f t="shared" si="5"/>
        <v>8.5081818181818192E-3</v>
      </c>
      <c r="G84">
        <f t="shared" si="6"/>
        <v>5.9664705882352918E-3</v>
      </c>
      <c r="H84">
        <v>126</v>
      </c>
    </row>
    <row r="85" spans="1:8" x14ac:dyDescent="0.25">
      <c r="A85">
        <v>128</v>
      </c>
      <c r="B85">
        <f>VLOOKUP($B$2,'Standard Deposition Curves'!$B$18:$OL$23,(A85/2+1),FALSE)</f>
        <v>9.3500000000000007E-3</v>
      </c>
      <c r="C85">
        <f t="shared" si="2"/>
        <v>9.1133333333333344E-3</v>
      </c>
      <c r="D85">
        <f t="shared" si="3"/>
        <v>9.1133333333333344E-3</v>
      </c>
      <c r="E85">
        <f t="shared" si="4"/>
        <v>9.1133333333333344E-3</v>
      </c>
      <c r="F85">
        <f t="shared" si="5"/>
        <v>8.3072727272727256E-3</v>
      </c>
      <c r="G85">
        <f t="shared" si="6"/>
        <v>5.8521568627450948E-3</v>
      </c>
      <c r="H85">
        <v>128</v>
      </c>
    </row>
    <row r="86" spans="1:8" x14ac:dyDescent="0.25">
      <c r="A86">
        <v>130</v>
      </c>
      <c r="B86">
        <f>VLOOKUP($B$2,'Standard Deposition Curves'!$B$18:$OL$23,(A86/2+1),FALSE)</f>
        <v>9.11E-3</v>
      </c>
      <c r="C86">
        <f t="shared" si="2"/>
        <v>8.8916666666666675E-3</v>
      </c>
      <c r="D86">
        <f t="shared" si="3"/>
        <v>8.8916666666666675E-3</v>
      </c>
      <c r="E86">
        <f t="shared" si="4"/>
        <v>8.8916666666666675E-3</v>
      </c>
      <c r="F86">
        <f t="shared" si="5"/>
        <v>8.1136363636363628E-3</v>
      </c>
      <c r="G86">
        <f t="shared" si="6"/>
        <v>5.7417647058823507E-3</v>
      </c>
      <c r="H86">
        <v>130</v>
      </c>
    </row>
    <row r="87" spans="1:8" x14ac:dyDescent="0.25">
      <c r="A87">
        <v>132</v>
      </c>
      <c r="B87">
        <f>VLOOKUP($B$2,'Standard Deposition Curves'!$B$18:$OL$23,(A87/2+1),FALSE)</f>
        <v>8.8900000000000003E-3</v>
      </c>
      <c r="C87">
        <f t="shared" ref="C87:C150" si="7">AVERAGE(AVERAGE(B87:B88),B88,AVERAGE(B88:B89))</f>
        <v>8.6816666666666674E-3</v>
      </c>
      <c r="D87">
        <f t="shared" ref="D87:D150" si="8">AVERAGE(AVERAGE(B87:B88),B88,AVERAGE(B88:B89))</f>
        <v>8.6816666666666674E-3</v>
      </c>
      <c r="E87">
        <f t="shared" ref="E87:E150" si="9">AVERAGE(AVERAGE(B87:B88),B88,AVERAGE(B88:B89))</f>
        <v>8.6816666666666674E-3</v>
      </c>
      <c r="F87">
        <f t="shared" ref="F87:F150" si="10">AVERAGE(B87:B97)</f>
        <v>7.9272727272727272E-3</v>
      </c>
      <c r="G87">
        <f t="shared" ref="G87:G150" si="11">AVERAGE(B87:B137)</f>
        <v>5.6352941176470578E-3</v>
      </c>
      <c r="H87">
        <v>132</v>
      </c>
    </row>
    <row r="88" spans="1:8" x14ac:dyDescent="0.25">
      <c r="A88">
        <v>134</v>
      </c>
      <c r="B88">
        <f>VLOOKUP($B$2,'Standard Deposition Curves'!$B$18:$OL$23,(A88/2+1),FALSE)</f>
        <v>8.6800000000000002E-3</v>
      </c>
      <c r="C88">
        <f t="shared" si="7"/>
        <v>8.4783333333333325E-3</v>
      </c>
      <c r="D88">
        <f t="shared" si="8"/>
        <v>8.4783333333333325E-3</v>
      </c>
      <c r="E88">
        <f t="shared" si="9"/>
        <v>8.4783333333333325E-3</v>
      </c>
      <c r="F88">
        <f t="shared" si="10"/>
        <v>7.7481818181818181E-3</v>
      </c>
      <c r="G88">
        <f t="shared" si="11"/>
        <v>5.5321568627450983E-3</v>
      </c>
      <c r="H88">
        <v>134</v>
      </c>
    </row>
    <row r="89" spans="1:8" x14ac:dyDescent="0.25">
      <c r="A89">
        <v>136</v>
      </c>
      <c r="B89">
        <f>VLOOKUP($B$2,'Standard Deposition Curves'!$B$18:$OL$23,(A89/2+1),FALSE)</f>
        <v>8.4799999999999997E-3</v>
      </c>
      <c r="C89">
        <f t="shared" si="7"/>
        <v>8.2716666666666668E-3</v>
      </c>
      <c r="D89">
        <f t="shared" si="8"/>
        <v>8.2716666666666668E-3</v>
      </c>
      <c r="E89">
        <f t="shared" si="9"/>
        <v>8.2716666666666668E-3</v>
      </c>
      <c r="F89">
        <f t="shared" si="10"/>
        <v>7.5754545454545441E-3</v>
      </c>
      <c r="G89">
        <f t="shared" si="11"/>
        <v>5.4321568627450989E-3</v>
      </c>
      <c r="H89">
        <v>136</v>
      </c>
    </row>
    <row r="90" spans="1:8" x14ac:dyDescent="0.25">
      <c r="A90">
        <v>138</v>
      </c>
      <c r="B90">
        <f>VLOOKUP($B$2,'Standard Deposition Curves'!$B$18:$OL$23,(A90/2+1),FALSE)</f>
        <v>8.2699999999999996E-3</v>
      </c>
      <c r="C90">
        <f t="shared" si="7"/>
        <v>8.0716666666666662E-3</v>
      </c>
      <c r="D90">
        <f t="shared" si="8"/>
        <v>8.0716666666666662E-3</v>
      </c>
      <c r="E90">
        <f t="shared" si="9"/>
        <v>8.0716666666666662E-3</v>
      </c>
      <c r="F90">
        <f t="shared" si="10"/>
        <v>7.4090909090909077E-3</v>
      </c>
      <c r="G90">
        <f t="shared" si="11"/>
        <v>5.3350980392156888E-3</v>
      </c>
      <c r="H90">
        <v>138</v>
      </c>
    </row>
    <row r="91" spans="1:8" x14ac:dyDescent="0.25">
      <c r="A91">
        <v>140</v>
      </c>
      <c r="B91">
        <f>VLOOKUP($B$2,'Standard Deposition Curves'!$B$18:$OL$23,(A91/2+1),FALSE)</f>
        <v>8.0700000000000008E-3</v>
      </c>
      <c r="C91">
        <f t="shared" si="7"/>
        <v>7.8833333333333342E-3</v>
      </c>
      <c r="D91">
        <f t="shared" si="8"/>
        <v>7.8833333333333342E-3</v>
      </c>
      <c r="E91">
        <f t="shared" si="9"/>
        <v>7.8833333333333342E-3</v>
      </c>
      <c r="F91">
        <f t="shared" si="10"/>
        <v>7.2500000000000004E-3</v>
      </c>
      <c r="G91">
        <f t="shared" si="11"/>
        <v>5.2413725490196078E-3</v>
      </c>
      <c r="H91">
        <v>140</v>
      </c>
    </row>
    <row r="92" spans="1:8" x14ac:dyDescent="0.25">
      <c r="A92">
        <v>142</v>
      </c>
      <c r="B92">
        <f>VLOOKUP($B$2,'Standard Deposition Curves'!$B$18:$OL$23,(A92/2+1),FALSE)</f>
        <v>7.8799999999999999E-3</v>
      </c>
      <c r="C92">
        <f t="shared" si="7"/>
        <v>7.7116666666666661E-3</v>
      </c>
      <c r="D92">
        <f t="shared" si="8"/>
        <v>7.7116666666666661E-3</v>
      </c>
      <c r="E92">
        <f t="shared" si="9"/>
        <v>7.7116666666666661E-3</v>
      </c>
      <c r="F92">
        <f t="shared" si="10"/>
        <v>7.0972727272727272E-3</v>
      </c>
      <c r="G92">
        <f t="shared" si="11"/>
        <v>5.1509803921568629E-3</v>
      </c>
      <c r="H92">
        <v>142</v>
      </c>
    </row>
    <row r="93" spans="1:8" x14ac:dyDescent="0.25">
      <c r="A93">
        <v>144</v>
      </c>
      <c r="B93">
        <f>VLOOKUP($B$2,'Standard Deposition Curves'!$B$18:$OL$23,(A93/2+1),FALSE)</f>
        <v>7.7099999999999998E-3</v>
      </c>
      <c r="C93">
        <f t="shared" si="7"/>
        <v>7.5500000000000003E-3</v>
      </c>
      <c r="D93">
        <f t="shared" si="8"/>
        <v>7.5500000000000003E-3</v>
      </c>
      <c r="E93">
        <f t="shared" si="9"/>
        <v>7.5500000000000003E-3</v>
      </c>
      <c r="F93">
        <f t="shared" si="10"/>
        <v>6.9500000000000004E-3</v>
      </c>
      <c r="G93">
        <f t="shared" si="11"/>
        <v>5.0635294117647072E-3</v>
      </c>
      <c r="H93">
        <v>144</v>
      </c>
    </row>
    <row r="94" spans="1:8" x14ac:dyDescent="0.25">
      <c r="A94">
        <v>146</v>
      </c>
      <c r="B94">
        <f>VLOOKUP($B$2,'Standard Deposition Curves'!$B$18:$OL$23,(A94/2+1),FALSE)</f>
        <v>7.5500000000000003E-3</v>
      </c>
      <c r="C94">
        <f t="shared" si="7"/>
        <v>7.3883333333333336E-3</v>
      </c>
      <c r="D94">
        <f t="shared" si="8"/>
        <v>7.3883333333333336E-3</v>
      </c>
      <c r="E94">
        <f t="shared" si="9"/>
        <v>7.3883333333333336E-3</v>
      </c>
      <c r="F94">
        <f t="shared" si="10"/>
        <v>6.8063636363636356E-3</v>
      </c>
      <c r="G94">
        <f t="shared" si="11"/>
        <v>4.978627450980393E-3</v>
      </c>
      <c r="H94">
        <v>146</v>
      </c>
    </row>
    <row r="95" spans="1:8" x14ac:dyDescent="0.25">
      <c r="A95">
        <v>148</v>
      </c>
      <c r="B95">
        <f>VLOOKUP($B$2,'Standard Deposition Curves'!$B$18:$OL$23,(A95/2+1),FALSE)</f>
        <v>7.3899999999999999E-3</v>
      </c>
      <c r="C95">
        <f t="shared" si="7"/>
        <v>7.221666666666667E-3</v>
      </c>
      <c r="D95">
        <f t="shared" si="8"/>
        <v>7.221666666666667E-3</v>
      </c>
      <c r="E95">
        <f t="shared" si="9"/>
        <v>7.221666666666667E-3</v>
      </c>
      <c r="F95">
        <f t="shared" si="10"/>
        <v>6.6681818181818179E-3</v>
      </c>
      <c r="G95">
        <f t="shared" si="11"/>
        <v>4.8960784313725504E-3</v>
      </c>
      <c r="H95">
        <v>148</v>
      </c>
    </row>
    <row r="96" spans="1:8" x14ac:dyDescent="0.25">
      <c r="A96">
        <v>150</v>
      </c>
      <c r="B96">
        <f>VLOOKUP($B$2,'Standard Deposition Curves'!$B$18:$OL$23,(A96/2+1),FALSE)</f>
        <v>7.2199999999999999E-3</v>
      </c>
      <c r="C96">
        <f t="shared" si="7"/>
        <v>7.0633333333333338E-3</v>
      </c>
      <c r="D96">
        <f t="shared" si="8"/>
        <v>7.0633333333333338E-3</v>
      </c>
      <c r="E96">
        <f t="shared" si="9"/>
        <v>7.0633333333333338E-3</v>
      </c>
      <c r="F96">
        <f t="shared" si="10"/>
        <v>6.5345454545454535E-3</v>
      </c>
      <c r="G96">
        <f t="shared" si="11"/>
        <v>4.8156862745098051E-3</v>
      </c>
      <c r="H96">
        <v>150</v>
      </c>
    </row>
    <row r="97" spans="1:8" x14ac:dyDescent="0.25">
      <c r="A97">
        <v>152</v>
      </c>
      <c r="B97">
        <f>VLOOKUP($B$2,'Standard Deposition Curves'!$B$18:$OL$23,(A97/2+1),FALSE)</f>
        <v>7.0600000000000003E-3</v>
      </c>
      <c r="C97">
        <f t="shared" si="7"/>
        <v>6.9199999999999999E-3</v>
      </c>
      <c r="D97">
        <f t="shared" si="8"/>
        <v>6.9199999999999999E-3</v>
      </c>
      <c r="E97">
        <f t="shared" si="9"/>
        <v>6.9199999999999999E-3</v>
      </c>
      <c r="F97">
        <f t="shared" si="10"/>
        <v>6.4072727272727285E-3</v>
      </c>
      <c r="G97">
        <f t="shared" si="11"/>
        <v>4.7380392156862764E-3</v>
      </c>
      <c r="H97">
        <v>152</v>
      </c>
    </row>
    <row r="98" spans="1:8" x14ac:dyDescent="0.25">
      <c r="A98">
        <v>154</v>
      </c>
      <c r="B98">
        <f>VLOOKUP($B$2,'Standard Deposition Curves'!$B$18:$OL$23,(A98/2+1),FALSE)</f>
        <v>6.9199999999999999E-3</v>
      </c>
      <c r="C98">
        <f t="shared" si="7"/>
        <v>6.7816666666666659E-3</v>
      </c>
      <c r="D98">
        <f t="shared" si="8"/>
        <v>6.7816666666666659E-3</v>
      </c>
      <c r="E98">
        <f t="shared" si="9"/>
        <v>6.7816666666666659E-3</v>
      </c>
      <c r="F98">
        <f t="shared" si="10"/>
        <v>6.2845454545454541E-3</v>
      </c>
      <c r="G98">
        <f t="shared" si="11"/>
        <v>4.6627450980392168E-3</v>
      </c>
      <c r="H98">
        <v>154</v>
      </c>
    </row>
    <row r="99" spans="1:8" x14ac:dyDescent="0.25">
      <c r="A99">
        <v>156</v>
      </c>
      <c r="B99">
        <f>VLOOKUP($B$2,'Standard Deposition Curves'!$B$18:$OL$23,(A99/2+1),FALSE)</f>
        <v>6.7799999999999996E-3</v>
      </c>
      <c r="C99">
        <f t="shared" si="7"/>
        <v>6.6499999999999997E-3</v>
      </c>
      <c r="D99">
        <f t="shared" si="8"/>
        <v>6.6499999999999997E-3</v>
      </c>
      <c r="E99">
        <f t="shared" si="9"/>
        <v>6.6499999999999997E-3</v>
      </c>
      <c r="F99">
        <f t="shared" si="10"/>
        <v>6.1645454545454538E-3</v>
      </c>
      <c r="G99">
        <f t="shared" si="11"/>
        <v>4.5896078431372552E-3</v>
      </c>
      <c r="H99">
        <v>156</v>
      </c>
    </row>
    <row r="100" spans="1:8" x14ac:dyDescent="0.25">
      <c r="A100">
        <v>158</v>
      </c>
      <c r="B100">
        <f>VLOOKUP($B$2,'Standard Deposition Curves'!$B$18:$OL$23,(A100/2+1),FALSE)</f>
        <v>6.6499999999999997E-3</v>
      </c>
      <c r="C100">
        <f t="shared" si="7"/>
        <v>6.5199999999999989E-3</v>
      </c>
      <c r="D100">
        <f t="shared" si="8"/>
        <v>6.5199999999999989E-3</v>
      </c>
      <c r="E100">
        <f t="shared" si="9"/>
        <v>6.5199999999999989E-3</v>
      </c>
      <c r="F100">
        <f t="shared" si="10"/>
        <v>6.0481818181818189E-3</v>
      </c>
      <c r="G100">
        <f t="shared" si="11"/>
        <v>4.5184313725490201E-3</v>
      </c>
      <c r="H100">
        <v>158</v>
      </c>
    </row>
    <row r="101" spans="1:8" x14ac:dyDescent="0.25">
      <c r="A101">
        <v>160</v>
      </c>
      <c r="B101">
        <f>VLOOKUP($B$2,'Standard Deposition Curves'!$B$18:$OL$23,(A101/2+1),FALSE)</f>
        <v>6.5199999999999998E-3</v>
      </c>
      <c r="C101">
        <f t="shared" si="7"/>
        <v>6.3899999999999998E-3</v>
      </c>
      <c r="D101">
        <f t="shared" si="8"/>
        <v>6.3899999999999998E-3</v>
      </c>
      <c r="E101">
        <f t="shared" si="9"/>
        <v>6.3899999999999998E-3</v>
      </c>
      <c r="F101">
        <f t="shared" si="10"/>
        <v>5.9345454545454536E-3</v>
      </c>
      <c r="G101">
        <f t="shared" si="11"/>
        <v>4.4492156862745097E-3</v>
      </c>
      <c r="H101">
        <v>160</v>
      </c>
    </row>
    <row r="102" spans="1:8" x14ac:dyDescent="0.25">
      <c r="A102">
        <v>162</v>
      </c>
      <c r="B102">
        <f>VLOOKUP($B$2,'Standard Deposition Curves'!$B$18:$OL$23,(A102/2+1),FALSE)</f>
        <v>6.3899999999999998E-3</v>
      </c>
      <c r="C102">
        <f t="shared" si="7"/>
        <v>6.2599999999999991E-3</v>
      </c>
      <c r="D102">
        <f t="shared" si="8"/>
        <v>6.2599999999999991E-3</v>
      </c>
      <c r="E102">
        <f t="shared" si="9"/>
        <v>6.2599999999999991E-3</v>
      </c>
      <c r="F102">
        <f t="shared" si="10"/>
        <v>5.8254545454545451E-3</v>
      </c>
      <c r="G102">
        <f t="shared" si="11"/>
        <v>4.3817647058823532E-3</v>
      </c>
      <c r="H102">
        <v>162</v>
      </c>
    </row>
    <row r="103" spans="1:8" x14ac:dyDescent="0.25">
      <c r="A103">
        <v>164</v>
      </c>
      <c r="B103">
        <f>VLOOKUP($B$2,'Standard Deposition Curves'!$B$18:$OL$23,(A103/2+1),FALSE)</f>
        <v>6.2599999999999999E-3</v>
      </c>
      <c r="C103">
        <f t="shared" si="7"/>
        <v>6.134999999999999E-3</v>
      </c>
      <c r="D103">
        <f t="shared" si="8"/>
        <v>6.134999999999999E-3</v>
      </c>
      <c r="E103">
        <f t="shared" si="9"/>
        <v>6.134999999999999E-3</v>
      </c>
      <c r="F103">
        <f t="shared" si="10"/>
        <v>5.7200000000000003E-3</v>
      </c>
      <c r="G103">
        <f t="shared" si="11"/>
        <v>4.3160784313725489E-3</v>
      </c>
      <c r="H103">
        <v>164</v>
      </c>
    </row>
    <row r="104" spans="1:8" x14ac:dyDescent="0.25">
      <c r="A104">
        <v>166</v>
      </c>
      <c r="B104">
        <f>VLOOKUP($B$2,'Standard Deposition Curves'!$B$18:$OL$23,(A104/2+1),FALSE)</f>
        <v>6.13E-3</v>
      </c>
      <c r="C104">
        <f t="shared" si="7"/>
        <v>6.0283333333333326E-3</v>
      </c>
      <c r="D104">
        <f t="shared" si="8"/>
        <v>6.0283333333333326E-3</v>
      </c>
      <c r="E104">
        <f t="shared" si="9"/>
        <v>6.0283333333333326E-3</v>
      </c>
      <c r="F104">
        <f t="shared" si="10"/>
        <v>5.6181818181818173E-3</v>
      </c>
      <c r="G104">
        <f t="shared" si="11"/>
        <v>4.2523529411764701E-3</v>
      </c>
      <c r="H104">
        <v>166</v>
      </c>
    </row>
    <row r="105" spans="1:8" x14ac:dyDescent="0.25">
      <c r="A105">
        <v>168</v>
      </c>
      <c r="B105">
        <f>VLOOKUP($B$2,'Standard Deposition Curves'!$B$18:$OL$23,(A105/2+1),FALSE)</f>
        <v>6.0299999999999998E-3</v>
      </c>
      <c r="C105">
        <f t="shared" si="7"/>
        <v>5.9216666666666662E-3</v>
      </c>
      <c r="D105">
        <f t="shared" si="8"/>
        <v>5.9216666666666662E-3</v>
      </c>
      <c r="E105">
        <f t="shared" si="9"/>
        <v>5.9216666666666662E-3</v>
      </c>
      <c r="F105">
        <f t="shared" si="10"/>
        <v>5.5199999999999997E-3</v>
      </c>
      <c r="G105">
        <f t="shared" si="11"/>
        <v>4.1905882352941178E-3</v>
      </c>
      <c r="H105">
        <v>168</v>
      </c>
    </row>
    <row r="106" spans="1:8" x14ac:dyDescent="0.25">
      <c r="A106">
        <v>170</v>
      </c>
      <c r="B106">
        <f>VLOOKUP($B$2,'Standard Deposition Curves'!$B$18:$OL$23,(A106/2+1),FALSE)</f>
        <v>5.9199999999999999E-3</v>
      </c>
      <c r="C106">
        <f t="shared" si="7"/>
        <v>5.8183333333333325E-3</v>
      </c>
      <c r="D106">
        <f t="shared" si="8"/>
        <v>5.8183333333333325E-3</v>
      </c>
      <c r="E106">
        <f t="shared" si="9"/>
        <v>5.8183333333333325E-3</v>
      </c>
      <c r="F106">
        <f t="shared" si="10"/>
        <v>5.4227272727272726E-3</v>
      </c>
      <c r="G106">
        <f t="shared" si="11"/>
        <v>4.1301960784313725E-3</v>
      </c>
      <c r="H106">
        <v>170</v>
      </c>
    </row>
    <row r="107" spans="1:8" x14ac:dyDescent="0.25">
      <c r="A107">
        <v>172</v>
      </c>
      <c r="B107">
        <f>VLOOKUP($B$2,'Standard Deposition Curves'!$B$18:$OL$23,(A107/2+1),FALSE)</f>
        <v>5.8199999999999997E-3</v>
      </c>
      <c r="C107">
        <f t="shared" si="7"/>
        <v>5.7099999999999998E-3</v>
      </c>
      <c r="D107">
        <f t="shared" si="8"/>
        <v>5.7099999999999998E-3</v>
      </c>
      <c r="E107">
        <f t="shared" si="9"/>
        <v>5.7099999999999998E-3</v>
      </c>
      <c r="F107">
        <f t="shared" si="10"/>
        <v>5.3290909090909083E-3</v>
      </c>
      <c r="G107">
        <f t="shared" si="11"/>
        <v>4.0713725490196069E-3</v>
      </c>
      <c r="H107">
        <v>172</v>
      </c>
    </row>
    <row r="108" spans="1:8" x14ac:dyDescent="0.25">
      <c r="A108">
        <v>174</v>
      </c>
      <c r="B108">
        <f>VLOOKUP($B$2,'Standard Deposition Curves'!$B$18:$OL$23,(A108/2+1),FALSE)</f>
        <v>5.7099999999999998E-3</v>
      </c>
      <c r="C108">
        <f t="shared" si="7"/>
        <v>5.6016666666666671E-3</v>
      </c>
      <c r="D108">
        <f t="shared" si="8"/>
        <v>5.6016666666666671E-3</v>
      </c>
      <c r="E108">
        <f t="shared" si="9"/>
        <v>5.6016666666666671E-3</v>
      </c>
      <c r="F108">
        <f t="shared" si="10"/>
        <v>5.2372727272727267E-3</v>
      </c>
      <c r="G108">
        <f t="shared" si="11"/>
        <v>4.0137254901960791E-3</v>
      </c>
      <c r="H108">
        <v>174</v>
      </c>
    </row>
    <row r="109" spans="1:8" x14ac:dyDescent="0.25">
      <c r="A109">
        <v>176</v>
      </c>
      <c r="B109">
        <f>VLOOKUP($B$2,'Standard Deposition Curves'!$B$18:$OL$23,(A109/2+1),FALSE)</f>
        <v>5.5999999999999999E-3</v>
      </c>
      <c r="C109">
        <f t="shared" si="7"/>
        <v>5.5000000000000005E-3</v>
      </c>
      <c r="D109">
        <f t="shared" si="8"/>
        <v>5.5000000000000005E-3</v>
      </c>
      <c r="E109">
        <f t="shared" si="9"/>
        <v>5.5000000000000005E-3</v>
      </c>
      <c r="F109">
        <f t="shared" si="10"/>
        <v>5.1490909090909087E-3</v>
      </c>
      <c r="G109">
        <f t="shared" si="11"/>
        <v>3.9576470588235301E-3</v>
      </c>
      <c r="H109">
        <v>176</v>
      </c>
    </row>
    <row r="110" spans="1:8" x14ac:dyDescent="0.25">
      <c r="A110">
        <v>178</v>
      </c>
      <c r="B110">
        <f>VLOOKUP($B$2,'Standard Deposition Curves'!$B$18:$OL$23,(A110/2+1),FALSE)</f>
        <v>5.4999999999999997E-3</v>
      </c>
      <c r="C110">
        <f t="shared" si="7"/>
        <v>5.4033333333333338E-3</v>
      </c>
      <c r="D110">
        <f t="shared" si="8"/>
        <v>5.4033333333333338E-3</v>
      </c>
      <c r="E110">
        <f t="shared" si="9"/>
        <v>5.4033333333333338E-3</v>
      </c>
      <c r="F110">
        <f t="shared" si="10"/>
        <v>5.0645454545454544E-3</v>
      </c>
      <c r="G110">
        <f t="shared" si="11"/>
        <v>3.9031372549019599E-3</v>
      </c>
      <c r="H110">
        <v>178</v>
      </c>
    </row>
    <row r="111" spans="1:8" x14ac:dyDescent="0.25">
      <c r="A111">
        <v>180</v>
      </c>
      <c r="B111">
        <f>VLOOKUP($B$2,'Standard Deposition Curves'!$B$18:$OL$23,(A111/2+1),FALSE)</f>
        <v>5.4000000000000003E-3</v>
      </c>
      <c r="C111">
        <f t="shared" si="7"/>
        <v>5.3183333333333338E-3</v>
      </c>
      <c r="D111">
        <f t="shared" si="8"/>
        <v>5.3183333333333338E-3</v>
      </c>
      <c r="E111">
        <f t="shared" si="9"/>
        <v>5.3183333333333338E-3</v>
      </c>
      <c r="F111">
        <f t="shared" si="10"/>
        <v>4.9818181818181819E-3</v>
      </c>
      <c r="G111">
        <f t="shared" si="11"/>
        <v>3.8500000000000001E-3</v>
      </c>
      <c r="H111">
        <v>180</v>
      </c>
    </row>
    <row r="112" spans="1:8" x14ac:dyDescent="0.25">
      <c r="A112">
        <v>182</v>
      </c>
      <c r="B112">
        <f>VLOOKUP($B$2,'Standard Deposition Curves'!$B$18:$OL$23,(A112/2+1),FALSE)</f>
        <v>5.3200000000000001E-3</v>
      </c>
      <c r="C112">
        <f t="shared" si="7"/>
        <v>5.2300000000000011E-3</v>
      </c>
      <c r="D112">
        <f t="shared" si="8"/>
        <v>5.2300000000000011E-3</v>
      </c>
      <c r="E112">
        <f t="shared" si="9"/>
        <v>5.2300000000000011E-3</v>
      </c>
      <c r="F112">
        <f t="shared" si="10"/>
        <v>4.9018181818181817E-3</v>
      </c>
      <c r="G112">
        <f t="shared" si="11"/>
        <v>3.7984313725490191E-3</v>
      </c>
      <c r="H112">
        <v>182</v>
      </c>
    </row>
    <row r="113" spans="1:8" x14ac:dyDescent="0.25">
      <c r="A113">
        <v>184</v>
      </c>
      <c r="B113">
        <f>VLOOKUP($B$2,'Standard Deposition Curves'!$B$18:$OL$23,(A113/2+1),FALSE)</f>
        <v>5.2300000000000003E-3</v>
      </c>
      <c r="C113">
        <f t="shared" si="7"/>
        <v>5.1399999999999996E-3</v>
      </c>
      <c r="D113">
        <f t="shared" si="8"/>
        <v>5.1399999999999996E-3</v>
      </c>
      <c r="E113">
        <f t="shared" si="9"/>
        <v>5.1399999999999996E-3</v>
      </c>
      <c r="F113">
        <f t="shared" si="10"/>
        <v>4.8227272727272737E-3</v>
      </c>
      <c r="G113">
        <f t="shared" si="11"/>
        <v>3.7478431372549013E-3</v>
      </c>
      <c r="H113">
        <v>184</v>
      </c>
    </row>
    <row r="114" spans="1:8" x14ac:dyDescent="0.25">
      <c r="A114">
        <v>186</v>
      </c>
      <c r="B114">
        <f>VLOOKUP($B$2,'Standard Deposition Curves'!$B$18:$OL$23,(A114/2+1),FALSE)</f>
        <v>5.1399999999999996E-3</v>
      </c>
      <c r="C114">
        <f t="shared" si="7"/>
        <v>5.0499999999999998E-3</v>
      </c>
      <c r="D114">
        <f t="shared" si="8"/>
        <v>5.0499999999999998E-3</v>
      </c>
      <c r="E114">
        <f t="shared" si="9"/>
        <v>5.0499999999999998E-3</v>
      </c>
      <c r="F114">
        <f t="shared" si="10"/>
        <v>4.7463636363636371E-3</v>
      </c>
      <c r="G114">
        <f t="shared" si="11"/>
        <v>3.6984313725490197E-3</v>
      </c>
      <c r="H114">
        <v>186</v>
      </c>
    </row>
    <row r="115" spans="1:8" x14ac:dyDescent="0.25">
      <c r="A115">
        <v>188</v>
      </c>
      <c r="B115">
        <f>VLOOKUP($B$2,'Standard Deposition Curves'!$B$18:$OL$23,(A115/2+1),FALSE)</f>
        <v>5.0499999999999998E-3</v>
      </c>
      <c r="C115">
        <f t="shared" si="7"/>
        <v>4.9633333333333335E-3</v>
      </c>
      <c r="D115">
        <f t="shared" si="8"/>
        <v>4.9633333333333335E-3</v>
      </c>
      <c r="E115">
        <f t="shared" si="9"/>
        <v>4.9633333333333335E-3</v>
      </c>
      <c r="F115">
        <f t="shared" si="10"/>
        <v>4.6727272727272728E-3</v>
      </c>
      <c r="G115">
        <f t="shared" si="11"/>
        <v>3.6501960784313717E-3</v>
      </c>
      <c r="H115">
        <v>188</v>
      </c>
    </row>
    <row r="116" spans="1:8" x14ac:dyDescent="0.25">
      <c r="A116">
        <v>190</v>
      </c>
      <c r="B116">
        <f>VLOOKUP($B$2,'Standard Deposition Curves'!$B$18:$OL$23,(A116/2+1),FALSE)</f>
        <v>4.96E-3</v>
      </c>
      <c r="C116">
        <f t="shared" si="7"/>
        <v>4.8883333333333339E-3</v>
      </c>
      <c r="D116">
        <f t="shared" si="8"/>
        <v>4.8883333333333339E-3</v>
      </c>
      <c r="E116">
        <f t="shared" si="9"/>
        <v>4.8883333333333339E-3</v>
      </c>
      <c r="F116">
        <f t="shared" si="10"/>
        <v>4.6018181818181826E-3</v>
      </c>
      <c r="G116">
        <f t="shared" si="11"/>
        <v>3.6031372549019604E-3</v>
      </c>
      <c r="H116">
        <v>190</v>
      </c>
    </row>
    <row r="117" spans="1:8" x14ac:dyDescent="0.25">
      <c r="A117">
        <v>192</v>
      </c>
      <c r="B117">
        <f>VLOOKUP($B$2,'Standard Deposition Curves'!$B$18:$OL$23,(A117/2+1),FALSE)</f>
        <v>4.8900000000000002E-3</v>
      </c>
      <c r="C117">
        <f t="shared" si="7"/>
        <v>4.8116666666666663E-3</v>
      </c>
      <c r="D117">
        <f t="shared" si="8"/>
        <v>4.8116666666666663E-3</v>
      </c>
      <c r="E117">
        <f t="shared" si="9"/>
        <v>4.8116666666666663E-3</v>
      </c>
      <c r="F117">
        <f t="shared" si="10"/>
        <v>4.5327272727272733E-3</v>
      </c>
      <c r="G117">
        <f t="shared" si="11"/>
        <v>3.557450980392157E-3</v>
      </c>
      <c r="H117">
        <v>192</v>
      </c>
    </row>
    <row r="118" spans="1:8" x14ac:dyDescent="0.25">
      <c r="A118">
        <v>194</v>
      </c>
      <c r="B118">
        <f>VLOOKUP($B$2,'Standard Deposition Curves'!$B$18:$OL$23,(A118/2+1),FALSE)</f>
        <v>4.81E-3</v>
      </c>
      <c r="C118">
        <f t="shared" si="7"/>
        <v>4.7400000000000003E-3</v>
      </c>
      <c r="D118">
        <f t="shared" si="8"/>
        <v>4.7400000000000003E-3</v>
      </c>
      <c r="E118">
        <f t="shared" si="9"/>
        <v>4.7400000000000003E-3</v>
      </c>
      <c r="F118">
        <f t="shared" si="10"/>
        <v>4.4645454545454545E-3</v>
      </c>
      <c r="G118">
        <f t="shared" si="11"/>
        <v>3.5125490196078421E-3</v>
      </c>
      <c r="H118">
        <v>194</v>
      </c>
    </row>
    <row r="119" spans="1:8" x14ac:dyDescent="0.25">
      <c r="A119">
        <v>196</v>
      </c>
      <c r="B119">
        <f>VLOOKUP($B$2,'Standard Deposition Curves'!$B$18:$OL$23,(A119/2+1),FALSE)</f>
        <v>4.7400000000000003E-3</v>
      </c>
      <c r="C119">
        <f t="shared" si="7"/>
        <v>4.6683333333333334E-3</v>
      </c>
      <c r="D119">
        <f t="shared" si="8"/>
        <v>4.6683333333333334E-3</v>
      </c>
      <c r="E119">
        <f t="shared" si="9"/>
        <v>4.6683333333333334E-3</v>
      </c>
      <c r="F119">
        <f t="shared" si="10"/>
        <v>4.3981818181818184E-3</v>
      </c>
      <c r="G119">
        <f t="shared" si="11"/>
        <v>3.4686274509803912E-3</v>
      </c>
      <c r="H119">
        <v>196</v>
      </c>
    </row>
    <row r="120" spans="1:8" x14ac:dyDescent="0.25">
      <c r="A120">
        <v>198</v>
      </c>
      <c r="B120">
        <f>VLOOKUP($B$2,'Standard Deposition Curves'!$B$18:$OL$23,(A120/2+1),FALSE)</f>
        <v>4.6699999999999997E-3</v>
      </c>
      <c r="C120">
        <f t="shared" si="7"/>
        <v>4.5916666666666666E-3</v>
      </c>
      <c r="D120">
        <f t="shared" si="8"/>
        <v>4.5916666666666666E-3</v>
      </c>
      <c r="E120">
        <f t="shared" si="9"/>
        <v>4.5916666666666666E-3</v>
      </c>
      <c r="F120">
        <f t="shared" si="10"/>
        <v>4.3336363636363633E-3</v>
      </c>
      <c r="G120">
        <f t="shared" si="11"/>
        <v>3.4254901960784298E-3</v>
      </c>
      <c r="H120">
        <v>198</v>
      </c>
    </row>
    <row r="121" spans="1:8" x14ac:dyDescent="0.25">
      <c r="A121">
        <v>200</v>
      </c>
      <c r="B121">
        <f>VLOOKUP($B$2,'Standard Deposition Curves'!$B$18:$OL$23,(A121/2+1),FALSE)</f>
        <v>4.5900000000000003E-3</v>
      </c>
      <c r="C121">
        <f t="shared" si="7"/>
        <v>4.5199999999999997E-3</v>
      </c>
      <c r="D121">
        <f t="shared" si="8"/>
        <v>4.5199999999999997E-3</v>
      </c>
      <c r="E121">
        <f t="shared" si="9"/>
        <v>4.5199999999999997E-3</v>
      </c>
      <c r="F121">
        <f t="shared" si="10"/>
        <v>4.27090909090909E-3</v>
      </c>
      <c r="G121">
        <f t="shared" si="11"/>
        <v>3.3833333333333315E-3</v>
      </c>
      <c r="H121">
        <v>200</v>
      </c>
    </row>
    <row r="122" spans="1:8" x14ac:dyDescent="0.25">
      <c r="A122">
        <v>202</v>
      </c>
      <c r="B122">
        <f>VLOOKUP($B$2,'Standard Deposition Curves'!$B$18:$OL$23,(A122/2+1),FALSE)</f>
        <v>4.5199999999999997E-3</v>
      </c>
      <c r="C122">
        <f t="shared" si="7"/>
        <v>4.4516666666666663E-3</v>
      </c>
      <c r="D122">
        <f t="shared" si="8"/>
        <v>4.4516666666666663E-3</v>
      </c>
      <c r="E122">
        <f t="shared" si="9"/>
        <v>4.4516666666666663E-3</v>
      </c>
      <c r="F122">
        <f t="shared" si="10"/>
        <v>4.2099999999999993E-3</v>
      </c>
      <c r="G122">
        <f t="shared" si="11"/>
        <v>3.3423529411764686E-3</v>
      </c>
      <c r="H122">
        <v>202</v>
      </c>
    </row>
    <row r="123" spans="1:8" x14ac:dyDescent="0.25">
      <c r="A123">
        <v>204</v>
      </c>
      <c r="B123">
        <f>VLOOKUP($B$2,'Standard Deposition Curves'!$B$18:$OL$23,(A123/2+1),FALSE)</f>
        <v>4.45E-3</v>
      </c>
      <c r="C123">
        <f t="shared" si="7"/>
        <v>4.3899999999999998E-3</v>
      </c>
      <c r="D123">
        <f t="shared" si="8"/>
        <v>4.3899999999999998E-3</v>
      </c>
      <c r="E123">
        <f t="shared" si="9"/>
        <v>4.3899999999999998E-3</v>
      </c>
      <c r="F123">
        <f t="shared" si="10"/>
        <v>4.1509090909090905E-3</v>
      </c>
      <c r="G123">
        <f t="shared" si="11"/>
        <v>3.3023529411764685E-3</v>
      </c>
      <c r="H123">
        <v>204</v>
      </c>
    </row>
    <row r="124" spans="1:8" x14ac:dyDescent="0.25">
      <c r="A124">
        <v>206</v>
      </c>
      <c r="B124">
        <f>VLOOKUP($B$2,'Standard Deposition Curves'!$B$18:$OL$23,(A124/2+1),FALSE)</f>
        <v>4.3899999999999998E-3</v>
      </c>
      <c r="C124">
        <f t="shared" si="7"/>
        <v>4.3299999999999996E-3</v>
      </c>
      <c r="D124">
        <f t="shared" si="8"/>
        <v>4.3299999999999996E-3</v>
      </c>
      <c r="E124">
        <f t="shared" si="9"/>
        <v>4.3299999999999996E-3</v>
      </c>
      <c r="F124">
        <f t="shared" si="10"/>
        <v>4.0936363636363627E-3</v>
      </c>
      <c r="G124">
        <f t="shared" si="11"/>
        <v>3.2631372549019586E-3</v>
      </c>
      <c r="H124">
        <v>206</v>
      </c>
    </row>
    <row r="125" spans="1:8" x14ac:dyDescent="0.25">
      <c r="A125">
        <v>208</v>
      </c>
      <c r="B125">
        <f>VLOOKUP($B$2,'Standard Deposition Curves'!$B$18:$OL$23,(A125/2+1),FALSE)</f>
        <v>4.3299999999999996E-3</v>
      </c>
      <c r="C125">
        <f t="shared" si="7"/>
        <v>4.2683333333333332E-3</v>
      </c>
      <c r="D125">
        <f t="shared" si="8"/>
        <v>4.2683333333333332E-3</v>
      </c>
      <c r="E125">
        <f t="shared" si="9"/>
        <v>4.2683333333333332E-3</v>
      </c>
      <c r="F125">
        <f t="shared" si="10"/>
        <v>4.0372727272727262E-3</v>
      </c>
      <c r="G125">
        <f t="shared" si="11"/>
        <v>3.2247058823529394E-3</v>
      </c>
      <c r="H125">
        <v>208</v>
      </c>
    </row>
    <row r="126" spans="1:8" x14ac:dyDescent="0.25">
      <c r="A126">
        <v>210</v>
      </c>
      <c r="B126">
        <f>VLOOKUP($B$2,'Standard Deposition Curves'!$B$18:$OL$23,(A126/2+1),FALSE)</f>
        <v>4.2700000000000004E-3</v>
      </c>
      <c r="C126">
        <f t="shared" si="7"/>
        <v>4.2016666666666669E-3</v>
      </c>
      <c r="D126">
        <f t="shared" si="8"/>
        <v>4.2016666666666669E-3</v>
      </c>
      <c r="E126">
        <f t="shared" si="9"/>
        <v>4.2016666666666669E-3</v>
      </c>
      <c r="F126">
        <f t="shared" si="10"/>
        <v>3.9818181818181819E-3</v>
      </c>
      <c r="G126">
        <f t="shared" si="11"/>
        <v>3.1868627450980383E-3</v>
      </c>
      <c r="H126">
        <v>210</v>
      </c>
    </row>
    <row r="127" spans="1:8" x14ac:dyDescent="0.25">
      <c r="A127">
        <v>212</v>
      </c>
      <c r="B127">
        <f>VLOOKUP($B$2,'Standard Deposition Curves'!$B$18:$OL$23,(A127/2+1),FALSE)</f>
        <v>4.1999999999999997E-3</v>
      </c>
      <c r="C127">
        <f t="shared" si="7"/>
        <v>4.1400000000000005E-3</v>
      </c>
      <c r="D127">
        <f t="shared" si="8"/>
        <v>4.1400000000000005E-3</v>
      </c>
      <c r="E127">
        <f t="shared" si="9"/>
        <v>4.1400000000000005E-3</v>
      </c>
      <c r="F127">
        <f t="shared" si="10"/>
        <v>3.9281818181818185E-3</v>
      </c>
      <c r="G127">
        <f t="shared" si="11"/>
        <v>3.1498039215686266E-3</v>
      </c>
      <c r="H127">
        <v>212</v>
      </c>
    </row>
    <row r="128" spans="1:8" x14ac:dyDescent="0.25">
      <c r="A128">
        <v>214</v>
      </c>
      <c r="B128">
        <f>VLOOKUP($B$2,'Standard Deposition Curves'!$B$18:$OL$23,(A128/2+1),FALSE)</f>
        <v>4.1399999999999996E-3</v>
      </c>
      <c r="C128">
        <f t="shared" si="7"/>
        <v>4.0816666666666666E-3</v>
      </c>
      <c r="D128">
        <f t="shared" si="8"/>
        <v>4.0816666666666666E-3</v>
      </c>
      <c r="E128">
        <f t="shared" si="9"/>
        <v>4.0816666666666666E-3</v>
      </c>
      <c r="F128">
        <f t="shared" si="10"/>
        <v>3.8763636363636366E-3</v>
      </c>
      <c r="G128">
        <f t="shared" si="11"/>
        <v>3.1137254901960777E-3</v>
      </c>
      <c r="H128">
        <v>214</v>
      </c>
    </row>
    <row r="129" spans="1:8" x14ac:dyDescent="0.25">
      <c r="A129">
        <v>216</v>
      </c>
      <c r="B129">
        <f>VLOOKUP($B$2,'Standard Deposition Curves'!$B$18:$OL$23,(A129/2+1),FALSE)</f>
        <v>4.0800000000000003E-3</v>
      </c>
      <c r="C129">
        <f t="shared" si="7"/>
        <v>4.0299999999999997E-3</v>
      </c>
      <c r="D129">
        <f t="shared" si="8"/>
        <v>4.0299999999999997E-3</v>
      </c>
      <c r="E129">
        <f t="shared" si="9"/>
        <v>4.0299999999999997E-3</v>
      </c>
      <c r="F129">
        <f t="shared" si="10"/>
        <v>3.8254545454545459E-3</v>
      </c>
      <c r="G129">
        <f t="shared" si="11"/>
        <v>3.0784313725490198E-3</v>
      </c>
      <c r="H129">
        <v>216</v>
      </c>
    </row>
    <row r="130" spans="1:8" x14ac:dyDescent="0.25">
      <c r="A130">
        <v>218</v>
      </c>
      <c r="B130">
        <f>VLOOKUP($B$2,'Standard Deposition Curves'!$B$18:$OL$23,(A130/2+1),FALSE)</f>
        <v>4.0299999999999997E-3</v>
      </c>
      <c r="C130">
        <f t="shared" si="7"/>
        <v>3.9783333333333329E-3</v>
      </c>
      <c r="D130">
        <f t="shared" si="8"/>
        <v>3.9783333333333329E-3</v>
      </c>
      <c r="E130">
        <f t="shared" si="9"/>
        <v>3.9783333333333329E-3</v>
      </c>
      <c r="F130">
        <f t="shared" si="10"/>
        <v>3.7754545454545454E-3</v>
      </c>
      <c r="G130">
        <f t="shared" si="11"/>
        <v>3.0439215686274509E-3</v>
      </c>
      <c r="H130">
        <v>218</v>
      </c>
    </row>
    <row r="131" spans="1:8" x14ac:dyDescent="0.25">
      <c r="A131">
        <v>220</v>
      </c>
      <c r="B131">
        <f>VLOOKUP($B$2,'Standard Deposition Curves'!$B$18:$OL$23,(A131/2+1),FALSE)</f>
        <v>3.98E-3</v>
      </c>
      <c r="C131">
        <f t="shared" si="7"/>
        <v>3.9216666666666671E-3</v>
      </c>
      <c r="D131">
        <f t="shared" si="8"/>
        <v>3.9216666666666671E-3</v>
      </c>
      <c r="E131">
        <f t="shared" si="9"/>
        <v>3.9216666666666671E-3</v>
      </c>
      <c r="F131">
        <f t="shared" si="10"/>
        <v>3.7263636363636362E-3</v>
      </c>
      <c r="G131">
        <f t="shared" si="11"/>
        <v>3.0100000000000001E-3</v>
      </c>
      <c r="H131">
        <v>220</v>
      </c>
    </row>
    <row r="132" spans="1:8" x14ac:dyDescent="0.25">
      <c r="A132">
        <v>222</v>
      </c>
      <c r="B132">
        <f>VLOOKUP($B$2,'Standard Deposition Curves'!$B$18:$OL$23,(A132/2+1),FALSE)</f>
        <v>3.9199999999999999E-3</v>
      </c>
      <c r="C132">
        <f t="shared" si="7"/>
        <v>3.8700000000000002E-3</v>
      </c>
      <c r="D132">
        <f t="shared" si="8"/>
        <v>3.8700000000000002E-3</v>
      </c>
      <c r="E132">
        <f t="shared" si="9"/>
        <v>3.8700000000000002E-3</v>
      </c>
      <c r="F132">
        <f t="shared" si="10"/>
        <v>3.6790909090909092E-3</v>
      </c>
      <c r="G132">
        <f t="shared" si="11"/>
        <v>2.9764705882352944E-3</v>
      </c>
      <c r="H132">
        <v>222</v>
      </c>
    </row>
    <row r="133" spans="1:8" x14ac:dyDescent="0.25">
      <c r="A133">
        <v>224</v>
      </c>
      <c r="B133">
        <f>VLOOKUP($B$2,'Standard Deposition Curves'!$B$18:$OL$23,(A133/2+1),FALSE)</f>
        <v>3.8700000000000002E-3</v>
      </c>
      <c r="C133">
        <f t="shared" si="7"/>
        <v>3.82E-3</v>
      </c>
      <c r="D133">
        <f t="shared" si="8"/>
        <v>3.82E-3</v>
      </c>
      <c r="E133">
        <f t="shared" si="9"/>
        <v>3.82E-3</v>
      </c>
      <c r="F133">
        <f t="shared" si="10"/>
        <v>3.6336363636363636E-3</v>
      </c>
      <c r="G133">
        <f t="shared" si="11"/>
        <v>2.9437254901960781E-3</v>
      </c>
      <c r="H133">
        <v>224</v>
      </c>
    </row>
    <row r="134" spans="1:8" x14ac:dyDescent="0.25">
      <c r="A134">
        <v>226</v>
      </c>
      <c r="B134">
        <f>VLOOKUP($B$2,'Standard Deposition Curves'!$B$18:$OL$23,(A134/2+1),FALSE)</f>
        <v>3.82E-3</v>
      </c>
      <c r="C134">
        <f t="shared" si="7"/>
        <v>3.7700000000000003E-3</v>
      </c>
      <c r="D134">
        <f t="shared" si="8"/>
        <v>3.7700000000000003E-3</v>
      </c>
      <c r="E134">
        <f t="shared" si="9"/>
        <v>3.7700000000000003E-3</v>
      </c>
      <c r="F134">
        <f t="shared" si="10"/>
        <v>3.5890909090909094E-3</v>
      </c>
      <c r="G134">
        <f t="shared" si="11"/>
        <v>2.9117647058823528E-3</v>
      </c>
      <c r="H134">
        <v>226</v>
      </c>
    </row>
    <row r="135" spans="1:8" x14ac:dyDescent="0.25">
      <c r="A135">
        <v>228</v>
      </c>
      <c r="B135">
        <f>VLOOKUP($B$2,'Standard Deposition Curves'!$B$18:$OL$23,(A135/2+1),FALSE)</f>
        <v>3.7699999999999999E-3</v>
      </c>
      <c r="C135">
        <f t="shared" si="7"/>
        <v>3.721666666666667E-3</v>
      </c>
      <c r="D135">
        <f t="shared" si="8"/>
        <v>3.721666666666667E-3</v>
      </c>
      <c r="E135">
        <f t="shared" si="9"/>
        <v>3.721666666666667E-3</v>
      </c>
      <c r="F135">
        <f t="shared" si="10"/>
        <v>3.5454545454545461E-3</v>
      </c>
      <c r="G135">
        <f t="shared" si="11"/>
        <v>2.8803921568627444E-3</v>
      </c>
      <c r="H135">
        <v>228</v>
      </c>
    </row>
    <row r="136" spans="1:8" x14ac:dyDescent="0.25">
      <c r="A136">
        <v>230</v>
      </c>
      <c r="B136">
        <f>VLOOKUP($B$2,'Standard Deposition Curves'!$B$18:$OL$23,(A136/2+1),FALSE)</f>
        <v>3.7200000000000002E-3</v>
      </c>
      <c r="C136">
        <f t="shared" si="7"/>
        <v>3.6783333333333334E-3</v>
      </c>
      <c r="D136">
        <f t="shared" si="8"/>
        <v>3.6783333333333334E-3</v>
      </c>
      <c r="E136">
        <f t="shared" si="9"/>
        <v>3.6783333333333334E-3</v>
      </c>
      <c r="F136">
        <f t="shared" si="10"/>
        <v>3.5018181818181823E-3</v>
      </c>
      <c r="G136">
        <f t="shared" si="11"/>
        <v>2.8496078431372546E-3</v>
      </c>
      <c r="H136">
        <v>230</v>
      </c>
    </row>
    <row r="137" spans="1:8" x14ac:dyDescent="0.25">
      <c r="A137">
        <v>232</v>
      </c>
      <c r="B137">
        <f>VLOOKUP($B$2,'Standard Deposition Curves'!$B$18:$OL$23,(A137/2+1),FALSE)</f>
        <v>3.6800000000000001E-3</v>
      </c>
      <c r="C137">
        <f t="shared" si="7"/>
        <v>3.63E-3</v>
      </c>
      <c r="D137">
        <f t="shared" si="8"/>
        <v>3.63E-3</v>
      </c>
      <c r="E137">
        <f t="shared" si="9"/>
        <v>3.63E-3</v>
      </c>
      <c r="F137">
        <f t="shared" si="10"/>
        <v>3.4600000000000004E-3</v>
      </c>
      <c r="G137">
        <f t="shared" si="11"/>
        <v>2.8194117647058819E-3</v>
      </c>
      <c r="H137">
        <v>232</v>
      </c>
    </row>
    <row r="138" spans="1:8" x14ac:dyDescent="0.25">
      <c r="A138">
        <v>234</v>
      </c>
      <c r="B138">
        <f>VLOOKUP($B$2,'Standard Deposition Curves'!$B$18:$OL$23,(A138/2+1),FALSE)</f>
        <v>3.63E-3</v>
      </c>
      <c r="C138">
        <f t="shared" si="7"/>
        <v>3.5799999999999998E-3</v>
      </c>
      <c r="D138">
        <f t="shared" si="8"/>
        <v>3.5799999999999998E-3</v>
      </c>
      <c r="E138">
        <f t="shared" si="9"/>
        <v>3.5799999999999998E-3</v>
      </c>
      <c r="F138">
        <f t="shared" si="10"/>
        <v>3.4181818181818185E-3</v>
      </c>
      <c r="G138">
        <f t="shared" si="11"/>
        <v>2.7896078431372544E-3</v>
      </c>
      <c r="H138">
        <v>234</v>
      </c>
    </row>
    <row r="139" spans="1:8" x14ac:dyDescent="0.25">
      <c r="A139">
        <v>236</v>
      </c>
      <c r="B139">
        <f>VLOOKUP($B$2,'Standard Deposition Curves'!$B$18:$OL$23,(A139/2+1),FALSE)</f>
        <v>3.5799999999999998E-3</v>
      </c>
      <c r="C139">
        <f t="shared" si="7"/>
        <v>3.5316666666666669E-3</v>
      </c>
      <c r="D139">
        <f t="shared" si="8"/>
        <v>3.5316666666666669E-3</v>
      </c>
      <c r="E139">
        <f t="shared" si="9"/>
        <v>3.5316666666666669E-3</v>
      </c>
      <c r="F139">
        <f t="shared" si="10"/>
        <v>3.3781818181818179E-3</v>
      </c>
      <c r="G139">
        <f t="shared" si="11"/>
        <v>2.7603921568627441E-3</v>
      </c>
      <c r="H139">
        <v>236</v>
      </c>
    </row>
    <row r="140" spans="1:8" x14ac:dyDescent="0.25">
      <c r="A140">
        <v>238</v>
      </c>
      <c r="B140">
        <f>VLOOKUP($B$2,'Standard Deposition Curves'!$B$18:$OL$23,(A140/2+1),FALSE)</f>
        <v>3.5300000000000002E-3</v>
      </c>
      <c r="C140">
        <f t="shared" si="7"/>
        <v>3.4916666666666668E-3</v>
      </c>
      <c r="D140">
        <f t="shared" si="8"/>
        <v>3.4916666666666668E-3</v>
      </c>
      <c r="E140">
        <f t="shared" si="9"/>
        <v>3.4916666666666668E-3</v>
      </c>
      <c r="F140">
        <f t="shared" si="10"/>
        <v>3.3390909090909092E-3</v>
      </c>
      <c r="G140">
        <f t="shared" si="11"/>
        <v>2.7319607843137245E-3</v>
      </c>
      <c r="H140">
        <v>238</v>
      </c>
    </row>
    <row r="141" spans="1:8" x14ac:dyDescent="0.25">
      <c r="A141">
        <v>240</v>
      </c>
      <c r="B141">
        <f>VLOOKUP($B$2,'Standard Deposition Curves'!$B$18:$OL$23,(A141/2+1),FALSE)</f>
        <v>3.49E-3</v>
      </c>
      <c r="C141">
        <f t="shared" si="7"/>
        <v>3.4583333333333337E-3</v>
      </c>
      <c r="D141">
        <f t="shared" si="8"/>
        <v>3.4583333333333337E-3</v>
      </c>
      <c r="E141">
        <f t="shared" si="9"/>
        <v>3.4583333333333337E-3</v>
      </c>
      <c r="F141">
        <f t="shared" si="10"/>
        <v>3.3018181818181818E-3</v>
      </c>
      <c r="G141">
        <f t="shared" si="11"/>
        <v>2.704117647058823E-3</v>
      </c>
      <c r="H141">
        <v>240</v>
      </c>
    </row>
    <row r="142" spans="1:8" x14ac:dyDescent="0.25">
      <c r="A142">
        <v>242</v>
      </c>
      <c r="B142">
        <f>VLOOKUP($B$2,'Standard Deposition Curves'!$B$18:$OL$23,(A142/2+1),FALSE)</f>
        <v>3.46E-3</v>
      </c>
      <c r="C142">
        <f t="shared" si="7"/>
        <v>3.4199999999999999E-3</v>
      </c>
      <c r="D142">
        <f t="shared" si="8"/>
        <v>3.4199999999999999E-3</v>
      </c>
      <c r="E142">
        <f t="shared" si="9"/>
        <v>3.4199999999999999E-3</v>
      </c>
      <c r="F142">
        <f t="shared" si="10"/>
        <v>3.2645454545454544E-3</v>
      </c>
      <c r="G142">
        <f t="shared" si="11"/>
        <v>2.6766666666666662E-3</v>
      </c>
      <c r="H142">
        <v>242</v>
      </c>
    </row>
    <row r="143" spans="1:8" x14ac:dyDescent="0.25">
      <c r="A143">
        <v>244</v>
      </c>
      <c r="B143">
        <f>VLOOKUP($B$2,'Standard Deposition Curves'!$B$18:$OL$23,(A143/2+1),FALSE)</f>
        <v>3.4199999999999999E-3</v>
      </c>
      <c r="C143">
        <f t="shared" si="7"/>
        <v>3.3799999999999998E-3</v>
      </c>
      <c r="D143">
        <f t="shared" si="8"/>
        <v>3.3799999999999998E-3</v>
      </c>
      <c r="E143">
        <f t="shared" si="9"/>
        <v>3.3799999999999998E-3</v>
      </c>
      <c r="F143">
        <f t="shared" si="10"/>
        <v>3.226363636363637E-3</v>
      </c>
      <c r="G143">
        <f t="shared" si="11"/>
        <v>2.6496078431372545E-3</v>
      </c>
      <c r="H143">
        <v>244</v>
      </c>
    </row>
    <row r="144" spans="1:8" x14ac:dyDescent="0.25">
      <c r="A144">
        <v>246</v>
      </c>
      <c r="B144">
        <f>VLOOKUP($B$2,'Standard Deposition Curves'!$B$18:$OL$23,(A144/2+1),FALSE)</f>
        <v>3.3800000000000002E-3</v>
      </c>
      <c r="C144">
        <f t="shared" si="7"/>
        <v>3.3383333333333333E-3</v>
      </c>
      <c r="D144">
        <f t="shared" si="8"/>
        <v>3.3383333333333333E-3</v>
      </c>
      <c r="E144">
        <f t="shared" si="9"/>
        <v>3.3383333333333333E-3</v>
      </c>
      <c r="F144">
        <f t="shared" si="10"/>
        <v>3.1890909090909092E-3</v>
      </c>
      <c r="G144">
        <f t="shared" si="11"/>
        <v>2.6229411764705883E-3</v>
      </c>
      <c r="H144">
        <v>246</v>
      </c>
    </row>
    <row r="145" spans="1:8" x14ac:dyDescent="0.25">
      <c r="A145">
        <v>248</v>
      </c>
      <c r="B145">
        <f>VLOOKUP($B$2,'Standard Deposition Curves'!$B$18:$OL$23,(A145/2+1),FALSE)</f>
        <v>3.3400000000000001E-3</v>
      </c>
      <c r="C145">
        <f t="shared" si="7"/>
        <v>3.2933333333333334E-3</v>
      </c>
      <c r="D145">
        <f t="shared" si="8"/>
        <v>3.2933333333333334E-3</v>
      </c>
      <c r="E145">
        <f t="shared" si="9"/>
        <v>3.2933333333333334E-3</v>
      </c>
      <c r="F145">
        <f t="shared" si="10"/>
        <v>3.1527272727272728E-3</v>
      </c>
      <c r="G145">
        <f t="shared" si="11"/>
        <v>2.5966666666666664E-3</v>
      </c>
      <c r="H145">
        <v>248</v>
      </c>
    </row>
    <row r="146" spans="1:8" x14ac:dyDescent="0.25">
      <c r="A146">
        <v>250</v>
      </c>
      <c r="B146">
        <f>VLOOKUP($B$2,'Standard Deposition Curves'!$B$18:$OL$23,(A146/2+1),FALSE)</f>
        <v>3.29E-3</v>
      </c>
      <c r="C146">
        <f t="shared" si="7"/>
        <v>3.2583333333333331E-3</v>
      </c>
      <c r="D146">
        <f t="shared" si="8"/>
        <v>3.2583333333333331E-3</v>
      </c>
      <c r="E146">
        <f t="shared" si="9"/>
        <v>3.2583333333333331E-3</v>
      </c>
      <c r="F146">
        <f t="shared" si="10"/>
        <v>3.1172727272727272E-3</v>
      </c>
      <c r="G146">
        <f t="shared" si="11"/>
        <v>2.5709803921568626E-3</v>
      </c>
      <c r="H146">
        <v>250</v>
      </c>
    </row>
    <row r="147" spans="1:8" x14ac:dyDescent="0.25">
      <c r="A147">
        <v>252</v>
      </c>
      <c r="B147">
        <f>VLOOKUP($B$2,'Standard Deposition Curves'!$B$18:$OL$23,(A147/2+1),FALSE)</f>
        <v>3.2599999999999999E-3</v>
      </c>
      <c r="C147">
        <f t="shared" si="7"/>
        <v>3.2216666666666665E-3</v>
      </c>
      <c r="D147">
        <f t="shared" si="8"/>
        <v>3.2216666666666665E-3</v>
      </c>
      <c r="E147">
        <f t="shared" si="9"/>
        <v>3.2216666666666665E-3</v>
      </c>
      <c r="F147">
        <f t="shared" si="10"/>
        <v>3.0836363636363635E-3</v>
      </c>
      <c r="G147">
        <f t="shared" si="11"/>
        <v>2.5458823529411769E-3</v>
      </c>
      <c r="H147">
        <v>252</v>
      </c>
    </row>
    <row r="148" spans="1:8" x14ac:dyDescent="0.25">
      <c r="A148">
        <v>254</v>
      </c>
      <c r="B148">
        <f>VLOOKUP($B$2,'Standard Deposition Curves'!$B$18:$OL$23,(A148/2+1),FALSE)</f>
        <v>3.2200000000000002E-3</v>
      </c>
      <c r="C148">
        <f t="shared" si="7"/>
        <v>3.1883333333333334E-3</v>
      </c>
      <c r="D148">
        <f t="shared" si="8"/>
        <v>3.1883333333333334E-3</v>
      </c>
      <c r="E148">
        <f t="shared" si="9"/>
        <v>3.1883333333333334E-3</v>
      </c>
      <c r="F148">
        <f t="shared" si="10"/>
        <v>3.0490909090909093E-3</v>
      </c>
      <c r="G148">
        <f t="shared" si="11"/>
        <v>2.5211764705882355E-3</v>
      </c>
      <c r="H148">
        <v>254</v>
      </c>
    </row>
    <row r="149" spans="1:8" x14ac:dyDescent="0.25">
      <c r="A149">
        <v>256</v>
      </c>
      <c r="B149">
        <f>VLOOKUP($B$2,'Standard Deposition Curves'!$B$18:$OL$23,(A149/2+1),FALSE)</f>
        <v>3.1900000000000001E-3</v>
      </c>
      <c r="C149">
        <f t="shared" si="7"/>
        <v>3.1516666666666668E-3</v>
      </c>
      <c r="D149">
        <f t="shared" si="8"/>
        <v>3.1516666666666668E-3</v>
      </c>
      <c r="E149">
        <f t="shared" si="9"/>
        <v>3.1516666666666668E-3</v>
      </c>
      <c r="F149">
        <f t="shared" si="10"/>
        <v>3.0154545454545451E-3</v>
      </c>
      <c r="G149">
        <f t="shared" si="11"/>
        <v>2.4968627450980387E-3</v>
      </c>
      <c r="H149">
        <v>256</v>
      </c>
    </row>
    <row r="150" spans="1:8" x14ac:dyDescent="0.25">
      <c r="A150">
        <v>258</v>
      </c>
      <c r="B150">
        <f>VLOOKUP($B$2,'Standard Deposition Curves'!$B$18:$OL$23,(A150/2+1),FALSE)</f>
        <v>3.15E-3</v>
      </c>
      <c r="C150">
        <f t="shared" si="7"/>
        <v>3.1183333333333336E-3</v>
      </c>
      <c r="D150">
        <f t="shared" si="8"/>
        <v>3.1183333333333336E-3</v>
      </c>
      <c r="E150">
        <f t="shared" si="9"/>
        <v>3.1183333333333336E-3</v>
      </c>
      <c r="F150">
        <f t="shared" si="10"/>
        <v>2.9818181818181823E-3</v>
      </c>
      <c r="G150">
        <f t="shared" si="11"/>
        <v>2.4729411764705879E-3</v>
      </c>
      <c r="H150">
        <v>258</v>
      </c>
    </row>
    <row r="151" spans="1:8" x14ac:dyDescent="0.25">
      <c r="A151">
        <v>260</v>
      </c>
      <c r="B151">
        <f>VLOOKUP($B$2,'Standard Deposition Curves'!$B$18:$OL$23,(A151/2+1),FALSE)</f>
        <v>3.1199999999999999E-3</v>
      </c>
      <c r="C151">
        <f t="shared" ref="C151:C214" si="12">AVERAGE(AVERAGE(B151:B152),B152,AVERAGE(B152:B153))</f>
        <v>3.0799999999999998E-3</v>
      </c>
      <c r="D151">
        <f t="shared" ref="D151:D214" si="13">AVERAGE(AVERAGE(B151:B152),B152,AVERAGE(B152:B153))</f>
        <v>3.0799999999999998E-3</v>
      </c>
      <c r="E151">
        <f t="shared" ref="E151:E214" si="14">AVERAGE(AVERAGE(B151:B152),B152,AVERAGE(B152:B153))</f>
        <v>3.0799999999999998E-3</v>
      </c>
      <c r="F151">
        <f t="shared" ref="F151:F214" si="15">AVERAGE(B151:B161)</f>
        <v>2.9490909090909086E-3</v>
      </c>
      <c r="G151">
        <f t="shared" ref="G151:G214" si="16">AVERAGE(B151:B201)</f>
        <v>2.4494117647058822E-3</v>
      </c>
      <c r="H151">
        <v>260</v>
      </c>
    </row>
    <row r="152" spans="1:8" x14ac:dyDescent="0.25">
      <c r="A152">
        <v>262</v>
      </c>
      <c r="B152">
        <f>VLOOKUP($B$2,'Standard Deposition Curves'!$B$18:$OL$23,(A152/2+1),FALSE)</f>
        <v>3.0799999999999998E-3</v>
      </c>
      <c r="C152">
        <f t="shared" si="12"/>
        <v>3.0416666666666669E-3</v>
      </c>
      <c r="D152">
        <f t="shared" si="13"/>
        <v>3.0416666666666669E-3</v>
      </c>
      <c r="E152">
        <f t="shared" si="14"/>
        <v>3.0416666666666669E-3</v>
      </c>
      <c r="F152">
        <f t="shared" si="15"/>
        <v>2.9172727272727271E-3</v>
      </c>
      <c r="G152">
        <f t="shared" si="16"/>
        <v>2.4262745098039217E-3</v>
      </c>
      <c r="H152">
        <v>262</v>
      </c>
    </row>
    <row r="153" spans="1:8" x14ac:dyDescent="0.25">
      <c r="A153">
        <v>264</v>
      </c>
      <c r="B153">
        <f>VLOOKUP($B$2,'Standard Deposition Curves'!$B$18:$OL$23,(A153/2+1),FALSE)</f>
        <v>3.0400000000000002E-3</v>
      </c>
      <c r="C153">
        <f t="shared" si="12"/>
        <v>3.0100000000000001E-3</v>
      </c>
      <c r="D153">
        <f t="shared" si="13"/>
        <v>3.0100000000000001E-3</v>
      </c>
      <c r="E153">
        <f t="shared" si="14"/>
        <v>3.0100000000000001E-3</v>
      </c>
      <c r="F153">
        <f t="shared" si="15"/>
        <v>2.8863636363636366E-3</v>
      </c>
      <c r="G153">
        <f t="shared" si="16"/>
        <v>2.4037254901960784E-3</v>
      </c>
      <c r="H153">
        <v>264</v>
      </c>
    </row>
    <row r="154" spans="1:8" x14ac:dyDescent="0.25">
      <c r="A154">
        <v>266</v>
      </c>
      <c r="B154">
        <f>VLOOKUP($B$2,'Standard Deposition Curves'!$B$18:$OL$23,(A154/2+1),FALSE)</f>
        <v>3.0100000000000001E-3</v>
      </c>
      <c r="C154">
        <f t="shared" si="12"/>
        <v>2.98E-3</v>
      </c>
      <c r="D154">
        <f t="shared" si="13"/>
        <v>2.98E-3</v>
      </c>
      <c r="E154">
        <f t="shared" si="14"/>
        <v>2.98E-3</v>
      </c>
      <c r="F154">
        <f t="shared" si="15"/>
        <v>2.856363636363636E-3</v>
      </c>
      <c r="G154">
        <f t="shared" si="16"/>
        <v>2.3817647058823528E-3</v>
      </c>
      <c r="H154">
        <v>266</v>
      </c>
    </row>
    <row r="155" spans="1:8" x14ac:dyDescent="0.25">
      <c r="A155">
        <v>268</v>
      </c>
      <c r="B155">
        <f>VLOOKUP($B$2,'Standard Deposition Curves'!$B$18:$OL$23,(A155/2+1),FALSE)</f>
        <v>2.98E-3</v>
      </c>
      <c r="C155">
        <f t="shared" si="12"/>
        <v>2.9499999999999999E-3</v>
      </c>
      <c r="D155">
        <f t="shared" si="13"/>
        <v>2.9499999999999999E-3</v>
      </c>
      <c r="E155">
        <f t="shared" si="14"/>
        <v>2.9499999999999999E-3</v>
      </c>
      <c r="F155">
        <f t="shared" si="15"/>
        <v>2.8263636363636364E-3</v>
      </c>
      <c r="G155">
        <f t="shared" si="16"/>
        <v>2.3599999999999997E-3</v>
      </c>
      <c r="H155">
        <v>268</v>
      </c>
    </row>
    <row r="156" spans="1:8" x14ac:dyDescent="0.25">
      <c r="A156">
        <v>270</v>
      </c>
      <c r="B156">
        <f>VLOOKUP($B$2,'Standard Deposition Curves'!$B$18:$OL$23,(A156/2+1),FALSE)</f>
        <v>2.9499999999999999E-3</v>
      </c>
      <c r="C156">
        <f t="shared" si="12"/>
        <v>2.9183333333333331E-3</v>
      </c>
      <c r="D156">
        <f t="shared" si="13"/>
        <v>2.9183333333333331E-3</v>
      </c>
      <c r="E156">
        <f t="shared" si="14"/>
        <v>2.9183333333333331E-3</v>
      </c>
      <c r="F156">
        <f t="shared" si="15"/>
        <v>2.7963636363636359E-3</v>
      </c>
      <c r="G156">
        <f t="shared" si="16"/>
        <v>2.3386274509803922E-3</v>
      </c>
      <c r="H156">
        <v>270</v>
      </c>
    </row>
    <row r="157" spans="1:8" x14ac:dyDescent="0.25">
      <c r="A157">
        <v>272</v>
      </c>
      <c r="B157">
        <f>VLOOKUP($B$2,'Standard Deposition Curves'!$B$18:$OL$23,(A157/2+1),FALSE)</f>
        <v>2.9199999999999999E-3</v>
      </c>
      <c r="C157">
        <f t="shared" si="12"/>
        <v>2.8816666666666665E-3</v>
      </c>
      <c r="D157">
        <f t="shared" si="13"/>
        <v>2.8816666666666665E-3</v>
      </c>
      <c r="E157">
        <f t="shared" si="14"/>
        <v>2.8816666666666665E-3</v>
      </c>
      <c r="F157">
        <f t="shared" si="15"/>
        <v>2.7672727272727267E-3</v>
      </c>
      <c r="G157">
        <f t="shared" si="16"/>
        <v>2.3174509803921568E-3</v>
      </c>
      <c r="H157">
        <v>272</v>
      </c>
    </row>
    <row r="158" spans="1:8" x14ac:dyDescent="0.25">
      <c r="A158">
        <v>274</v>
      </c>
      <c r="B158">
        <f>VLOOKUP($B$2,'Standard Deposition Curves'!$B$18:$OL$23,(A158/2+1),FALSE)</f>
        <v>2.8800000000000002E-3</v>
      </c>
      <c r="C158">
        <f t="shared" si="12"/>
        <v>2.8500000000000001E-3</v>
      </c>
      <c r="D158">
        <f t="shared" si="13"/>
        <v>2.8500000000000001E-3</v>
      </c>
      <c r="E158">
        <f t="shared" si="14"/>
        <v>2.8500000000000001E-3</v>
      </c>
      <c r="F158">
        <f t="shared" si="15"/>
        <v>2.7381818181818184E-3</v>
      </c>
      <c r="G158">
        <f t="shared" si="16"/>
        <v>2.2966666666666669E-3</v>
      </c>
      <c r="H158">
        <v>274</v>
      </c>
    </row>
    <row r="159" spans="1:8" x14ac:dyDescent="0.25">
      <c r="A159">
        <v>276</v>
      </c>
      <c r="B159">
        <f>VLOOKUP($B$2,'Standard Deposition Curves'!$B$18:$OL$23,(A159/2+1),FALSE)</f>
        <v>2.8500000000000001E-3</v>
      </c>
      <c r="C159">
        <f t="shared" si="12"/>
        <v>2.82E-3</v>
      </c>
      <c r="D159">
        <f t="shared" si="13"/>
        <v>2.82E-3</v>
      </c>
      <c r="E159">
        <f t="shared" si="14"/>
        <v>2.82E-3</v>
      </c>
      <c r="F159">
        <f t="shared" si="15"/>
        <v>2.7099999999999993E-3</v>
      </c>
      <c r="G159">
        <f t="shared" si="16"/>
        <v>2.2764705882352939E-3</v>
      </c>
      <c r="H159">
        <v>276</v>
      </c>
    </row>
    <row r="160" spans="1:8" x14ac:dyDescent="0.25">
      <c r="A160">
        <v>278</v>
      </c>
      <c r="B160">
        <f>VLOOKUP($B$2,'Standard Deposition Curves'!$B$18:$OL$23,(A160/2+1),FALSE)</f>
        <v>2.82E-3</v>
      </c>
      <c r="C160">
        <f t="shared" si="12"/>
        <v>2.7916666666666667E-3</v>
      </c>
      <c r="D160">
        <f t="shared" si="13"/>
        <v>2.7916666666666667E-3</v>
      </c>
      <c r="E160">
        <f t="shared" si="14"/>
        <v>2.7916666666666667E-3</v>
      </c>
      <c r="F160">
        <f t="shared" si="15"/>
        <v>2.6818181818181819E-3</v>
      </c>
      <c r="G160">
        <f t="shared" si="16"/>
        <v>2.2566666666666668E-3</v>
      </c>
      <c r="H160">
        <v>278</v>
      </c>
    </row>
    <row r="161" spans="1:8" x14ac:dyDescent="0.25">
      <c r="A161">
        <v>280</v>
      </c>
      <c r="B161">
        <f>VLOOKUP($B$2,'Standard Deposition Curves'!$B$18:$OL$23,(A161/2+1),FALSE)</f>
        <v>2.7899999999999999E-3</v>
      </c>
      <c r="C161">
        <f t="shared" si="12"/>
        <v>2.7683333333333331E-3</v>
      </c>
      <c r="D161">
        <f t="shared" si="13"/>
        <v>2.7683333333333331E-3</v>
      </c>
      <c r="E161">
        <f t="shared" si="14"/>
        <v>2.7683333333333331E-3</v>
      </c>
      <c r="F161">
        <f t="shared" si="15"/>
        <v>2.6545454545454546E-3</v>
      </c>
      <c r="G161">
        <f t="shared" si="16"/>
        <v>2.2372549019607844E-3</v>
      </c>
      <c r="H161">
        <v>280</v>
      </c>
    </row>
    <row r="162" spans="1:8" x14ac:dyDescent="0.25">
      <c r="A162">
        <v>282</v>
      </c>
      <c r="B162">
        <f>VLOOKUP($B$2,'Standard Deposition Curves'!$B$18:$OL$23,(A162/2+1),FALSE)</f>
        <v>2.7699999999999999E-3</v>
      </c>
      <c r="C162">
        <f t="shared" si="12"/>
        <v>2.7399999999999998E-3</v>
      </c>
      <c r="D162">
        <f t="shared" si="13"/>
        <v>2.7399999999999998E-3</v>
      </c>
      <c r="E162">
        <f t="shared" si="14"/>
        <v>2.7399999999999998E-3</v>
      </c>
      <c r="F162">
        <f t="shared" si="15"/>
        <v>2.6281818181818181E-3</v>
      </c>
      <c r="G162">
        <f t="shared" si="16"/>
        <v>2.2180392156862746E-3</v>
      </c>
      <c r="H162">
        <v>282</v>
      </c>
    </row>
    <row r="163" spans="1:8" x14ac:dyDescent="0.25">
      <c r="A163">
        <v>284</v>
      </c>
      <c r="B163">
        <f>VLOOKUP($B$2,'Standard Deposition Curves'!$B$18:$OL$23,(A163/2+1),FALSE)</f>
        <v>2.7399999999999998E-3</v>
      </c>
      <c r="C163">
        <f t="shared" si="12"/>
        <v>2.7100000000000006E-3</v>
      </c>
      <c r="D163">
        <f t="shared" si="13"/>
        <v>2.7100000000000006E-3</v>
      </c>
      <c r="E163">
        <f t="shared" si="14"/>
        <v>2.7100000000000006E-3</v>
      </c>
      <c r="F163">
        <f t="shared" si="15"/>
        <v>2.6018181818181817E-3</v>
      </c>
      <c r="G163">
        <f t="shared" si="16"/>
        <v>2.1990196078431373E-3</v>
      </c>
      <c r="H163">
        <v>284</v>
      </c>
    </row>
    <row r="164" spans="1:8" x14ac:dyDescent="0.25">
      <c r="A164">
        <v>286</v>
      </c>
      <c r="B164">
        <f>VLOOKUP($B$2,'Standard Deposition Curves'!$B$18:$OL$23,(A164/2+1),FALSE)</f>
        <v>2.7100000000000002E-3</v>
      </c>
      <c r="C164">
        <f t="shared" si="12"/>
        <v>2.6800000000000001E-3</v>
      </c>
      <c r="D164">
        <f t="shared" si="13"/>
        <v>2.6800000000000001E-3</v>
      </c>
      <c r="E164">
        <f t="shared" si="14"/>
        <v>2.6800000000000001E-3</v>
      </c>
      <c r="F164">
        <f t="shared" si="15"/>
        <v>2.5754545454545457E-3</v>
      </c>
      <c r="G164">
        <f t="shared" si="16"/>
        <v>2.1803921568627452E-3</v>
      </c>
      <c r="H164">
        <v>286</v>
      </c>
    </row>
    <row r="165" spans="1:8" x14ac:dyDescent="0.25">
      <c r="A165">
        <v>288</v>
      </c>
      <c r="B165">
        <f>VLOOKUP($B$2,'Standard Deposition Curves'!$B$18:$OL$23,(A165/2+1),FALSE)</f>
        <v>2.6800000000000001E-3</v>
      </c>
      <c r="C165">
        <f t="shared" si="12"/>
        <v>2.6516666666666668E-3</v>
      </c>
      <c r="D165">
        <f t="shared" si="13"/>
        <v>2.6516666666666668E-3</v>
      </c>
      <c r="E165">
        <f t="shared" si="14"/>
        <v>2.6516666666666668E-3</v>
      </c>
      <c r="F165">
        <f t="shared" si="15"/>
        <v>2.5499999999999997E-3</v>
      </c>
      <c r="G165">
        <f t="shared" si="16"/>
        <v>2.1621568627450982E-3</v>
      </c>
      <c r="H165">
        <v>288</v>
      </c>
    </row>
    <row r="166" spans="1:8" x14ac:dyDescent="0.25">
      <c r="A166">
        <v>290</v>
      </c>
      <c r="B166">
        <f>VLOOKUP($B$2,'Standard Deposition Curves'!$B$18:$OL$23,(A166/2+1),FALSE)</f>
        <v>2.65E-3</v>
      </c>
      <c r="C166">
        <f t="shared" si="12"/>
        <v>2.6283333333333332E-3</v>
      </c>
      <c r="D166">
        <f t="shared" si="13"/>
        <v>2.6283333333333332E-3</v>
      </c>
      <c r="E166">
        <f t="shared" si="14"/>
        <v>2.6283333333333332E-3</v>
      </c>
      <c r="F166">
        <f t="shared" si="15"/>
        <v>2.5245454545454542E-3</v>
      </c>
      <c r="G166">
        <f t="shared" si="16"/>
        <v>2.1443137254901963E-3</v>
      </c>
      <c r="H166">
        <v>290</v>
      </c>
    </row>
    <row r="167" spans="1:8" x14ac:dyDescent="0.25">
      <c r="A167">
        <v>292</v>
      </c>
      <c r="B167">
        <f>VLOOKUP($B$2,'Standard Deposition Curves'!$B$18:$OL$23,(A167/2+1),FALSE)</f>
        <v>2.63E-3</v>
      </c>
      <c r="C167">
        <f t="shared" si="12"/>
        <v>2.5999999999999999E-3</v>
      </c>
      <c r="D167">
        <f t="shared" si="13"/>
        <v>2.5999999999999999E-3</v>
      </c>
      <c r="E167">
        <f t="shared" si="14"/>
        <v>2.5999999999999999E-3</v>
      </c>
      <c r="F167">
        <f t="shared" si="15"/>
        <v>2.5000000000000005E-3</v>
      </c>
      <c r="G167">
        <f t="shared" si="16"/>
        <v>2.1268627450980395E-3</v>
      </c>
      <c r="H167">
        <v>292</v>
      </c>
    </row>
    <row r="168" spans="1:8" x14ac:dyDescent="0.25">
      <c r="A168">
        <v>294</v>
      </c>
      <c r="B168">
        <f>VLOOKUP($B$2,'Standard Deposition Curves'!$B$18:$OL$23,(A168/2+1),FALSE)</f>
        <v>2.5999999999999999E-3</v>
      </c>
      <c r="C168">
        <f t="shared" si="12"/>
        <v>2.5699999999999998E-3</v>
      </c>
      <c r="D168">
        <f t="shared" si="13"/>
        <v>2.5699999999999998E-3</v>
      </c>
      <c r="E168">
        <f t="shared" si="14"/>
        <v>2.5699999999999998E-3</v>
      </c>
      <c r="F168">
        <f t="shared" si="15"/>
        <v>2.475454545454545E-3</v>
      </c>
      <c r="G168">
        <f t="shared" si="16"/>
        <v>2.1096078431372548E-3</v>
      </c>
      <c r="H168">
        <v>294</v>
      </c>
    </row>
    <row r="169" spans="1:8" x14ac:dyDescent="0.25">
      <c r="A169">
        <v>296</v>
      </c>
      <c r="B169">
        <f>VLOOKUP($B$2,'Standard Deposition Curves'!$B$18:$OL$23,(A169/2+1),FALSE)</f>
        <v>2.5699999999999998E-3</v>
      </c>
      <c r="C169">
        <f t="shared" si="12"/>
        <v>2.5416666666666669E-3</v>
      </c>
      <c r="D169">
        <f t="shared" si="13"/>
        <v>2.5416666666666669E-3</v>
      </c>
      <c r="E169">
        <f t="shared" si="14"/>
        <v>2.5416666666666669E-3</v>
      </c>
      <c r="F169">
        <f t="shared" si="15"/>
        <v>2.4518181818181817E-3</v>
      </c>
      <c r="G169">
        <f t="shared" si="16"/>
        <v>2.0927450980392157E-3</v>
      </c>
      <c r="H169">
        <v>296</v>
      </c>
    </row>
    <row r="170" spans="1:8" x14ac:dyDescent="0.25">
      <c r="A170">
        <v>298</v>
      </c>
      <c r="B170">
        <f>VLOOKUP($B$2,'Standard Deposition Curves'!$B$18:$OL$23,(A170/2+1),FALSE)</f>
        <v>2.5400000000000002E-3</v>
      </c>
      <c r="C170">
        <f t="shared" si="12"/>
        <v>2.5200000000000001E-3</v>
      </c>
      <c r="D170">
        <f t="shared" si="13"/>
        <v>2.5200000000000001E-3</v>
      </c>
      <c r="E170">
        <f t="shared" si="14"/>
        <v>2.5200000000000001E-3</v>
      </c>
      <c r="F170">
        <f t="shared" si="15"/>
        <v>2.4290909090909094E-3</v>
      </c>
      <c r="G170">
        <f t="shared" si="16"/>
        <v>2.0762745098039216E-3</v>
      </c>
      <c r="H170">
        <v>298</v>
      </c>
    </row>
    <row r="171" spans="1:8" x14ac:dyDescent="0.25">
      <c r="A171">
        <v>300</v>
      </c>
      <c r="B171">
        <f>VLOOKUP($B$2,'Standard Deposition Curves'!$B$18:$OL$23,(A171/2+1),FALSE)</f>
        <v>2.5200000000000001E-3</v>
      </c>
      <c r="C171">
        <f t="shared" si="12"/>
        <v>2.5000000000000001E-3</v>
      </c>
      <c r="D171">
        <f t="shared" si="13"/>
        <v>2.5000000000000001E-3</v>
      </c>
      <c r="E171">
        <f t="shared" si="14"/>
        <v>2.5000000000000001E-3</v>
      </c>
      <c r="F171">
        <f t="shared" si="15"/>
        <v>2.4072727272727275E-3</v>
      </c>
      <c r="G171">
        <f t="shared" si="16"/>
        <v>2.0601960784313723E-3</v>
      </c>
      <c r="H171">
        <v>300</v>
      </c>
    </row>
    <row r="172" spans="1:8" x14ac:dyDescent="0.25">
      <c r="A172">
        <v>302</v>
      </c>
      <c r="B172">
        <f>VLOOKUP($B$2,'Standard Deposition Curves'!$B$18:$OL$23,(A172/2+1),FALSE)</f>
        <v>2.5000000000000001E-3</v>
      </c>
      <c r="C172">
        <f t="shared" si="12"/>
        <v>2.4783333333333337E-3</v>
      </c>
      <c r="D172">
        <f t="shared" si="13"/>
        <v>2.4783333333333337E-3</v>
      </c>
      <c r="E172">
        <f t="shared" si="14"/>
        <v>2.4783333333333337E-3</v>
      </c>
      <c r="F172">
        <f t="shared" si="15"/>
        <v>2.3845454545454547E-3</v>
      </c>
      <c r="G172">
        <f t="shared" si="16"/>
        <v>2.044313725490196E-3</v>
      </c>
      <c r="H172">
        <v>302</v>
      </c>
    </row>
    <row r="173" spans="1:8" x14ac:dyDescent="0.25">
      <c r="A173">
        <v>304</v>
      </c>
      <c r="B173">
        <f>VLOOKUP($B$2,'Standard Deposition Curves'!$B$18:$OL$23,(A173/2+1),FALSE)</f>
        <v>2.48E-3</v>
      </c>
      <c r="C173">
        <f t="shared" si="12"/>
        <v>2.4516666666666667E-3</v>
      </c>
      <c r="D173">
        <f t="shared" si="13"/>
        <v>2.4516666666666667E-3</v>
      </c>
      <c r="E173">
        <f t="shared" si="14"/>
        <v>2.4516666666666667E-3</v>
      </c>
      <c r="F173">
        <f t="shared" si="15"/>
        <v>2.3618181818181819E-3</v>
      </c>
      <c r="G173">
        <f t="shared" si="16"/>
        <v>2.0286274509803922E-3</v>
      </c>
      <c r="H173">
        <v>304</v>
      </c>
    </row>
    <row r="174" spans="1:8" x14ac:dyDescent="0.25">
      <c r="A174">
        <v>306</v>
      </c>
      <c r="B174">
        <f>VLOOKUP($B$2,'Standard Deposition Curves'!$B$18:$OL$23,(A174/2+1),FALSE)</f>
        <v>2.4499999999999999E-3</v>
      </c>
      <c r="C174">
        <f t="shared" si="12"/>
        <v>2.4283333333333331E-3</v>
      </c>
      <c r="D174">
        <f t="shared" si="13"/>
        <v>2.4283333333333331E-3</v>
      </c>
      <c r="E174">
        <f t="shared" si="14"/>
        <v>2.4283333333333331E-3</v>
      </c>
      <c r="F174">
        <f t="shared" si="15"/>
        <v>2.3400000000000001E-3</v>
      </c>
      <c r="G174">
        <f t="shared" si="16"/>
        <v>2.0131372549019606E-3</v>
      </c>
      <c r="H174">
        <v>306</v>
      </c>
    </row>
    <row r="175" spans="1:8" x14ac:dyDescent="0.25">
      <c r="A175">
        <v>308</v>
      </c>
      <c r="B175">
        <f>VLOOKUP($B$2,'Standard Deposition Curves'!$B$18:$OL$23,(A175/2+1),FALSE)</f>
        <v>2.4299999999999999E-3</v>
      </c>
      <c r="C175">
        <f t="shared" si="12"/>
        <v>2.4016666666666665E-3</v>
      </c>
      <c r="D175">
        <f t="shared" si="13"/>
        <v>2.4016666666666665E-3</v>
      </c>
      <c r="E175">
        <f t="shared" si="14"/>
        <v>2.4016666666666665E-3</v>
      </c>
      <c r="F175">
        <f t="shared" si="15"/>
        <v>2.3190909090909091E-3</v>
      </c>
      <c r="G175">
        <f t="shared" si="16"/>
        <v>1.9980392156862745E-3</v>
      </c>
      <c r="H175">
        <v>308</v>
      </c>
    </row>
    <row r="176" spans="1:8" x14ac:dyDescent="0.25">
      <c r="A176">
        <v>310</v>
      </c>
      <c r="B176">
        <f>VLOOKUP($B$2,'Standard Deposition Curves'!$B$18:$OL$23,(A176/2+1),FALSE)</f>
        <v>2.3999999999999998E-3</v>
      </c>
      <c r="C176">
        <f t="shared" si="12"/>
        <v>2.3800000000000002E-3</v>
      </c>
      <c r="D176">
        <f t="shared" si="13"/>
        <v>2.3800000000000002E-3</v>
      </c>
      <c r="E176">
        <f t="shared" si="14"/>
        <v>2.3800000000000002E-3</v>
      </c>
      <c r="F176">
        <f t="shared" si="15"/>
        <v>2.2981818181818177E-3</v>
      </c>
      <c r="G176">
        <f t="shared" si="16"/>
        <v>1.9831372549019605E-3</v>
      </c>
      <c r="H176">
        <v>310</v>
      </c>
    </row>
    <row r="177" spans="1:8" x14ac:dyDescent="0.25">
      <c r="A177">
        <v>312</v>
      </c>
      <c r="B177">
        <f>VLOOKUP($B$2,'Standard Deposition Curves'!$B$18:$OL$23,(A177/2+1),FALSE)</f>
        <v>2.3800000000000002E-3</v>
      </c>
      <c r="C177">
        <f t="shared" si="12"/>
        <v>2.3599999999999997E-3</v>
      </c>
      <c r="D177">
        <f t="shared" si="13"/>
        <v>2.3599999999999997E-3</v>
      </c>
      <c r="E177">
        <f t="shared" si="14"/>
        <v>2.3599999999999997E-3</v>
      </c>
      <c r="F177">
        <f t="shared" si="15"/>
        <v>2.2781818181818181E-3</v>
      </c>
      <c r="G177">
        <f t="shared" si="16"/>
        <v>1.9688235294117646E-3</v>
      </c>
      <c r="H177">
        <v>312</v>
      </c>
    </row>
    <row r="178" spans="1:8" x14ac:dyDescent="0.25">
      <c r="A178">
        <v>314</v>
      </c>
      <c r="B178">
        <f>VLOOKUP($B$2,'Standard Deposition Curves'!$B$18:$OL$23,(A178/2+1),FALSE)</f>
        <v>2.3600000000000001E-3</v>
      </c>
      <c r="C178">
        <f t="shared" si="12"/>
        <v>2.3400000000000001E-3</v>
      </c>
      <c r="D178">
        <f t="shared" si="13"/>
        <v>2.3400000000000001E-3</v>
      </c>
      <c r="E178">
        <f t="shared" si="14"/>
        <v>2.3400000000000001E-3</v>
      </c>
      <c r="F178">
        <f t="shared" si="15"/>
        <v>2.2581818181818185E-3</v>
      </c>
      <c r="G178">
        <f t="shared" si="16"/>
        <v>1.9547058823529409E-3</v>
      </c>
      <c r="H178">
        <v>314</v>
      </c>
    </row>
    <row r="179" spans="1:8" x14ac:dyDescent="0.25">
      <c r="A179">
        <v>316</v>
      </c>
      <c r="B179">
        <f>VLOOKUP($B$2,'Standard Deposition Curves'!$B$18:$OL$23,(A179/2+1),FALSE)</f>
        <v>2.3400000000000001E-3</v>
      </c>
      <c r="C179">
        <f t="shared" si="12"/>
        <v>2.3199999999999996E-3</v>
      </c>
      <c r="D179">
        <f t="shared" si="13"/>
        <v>2.3199999999999996E-3</v>
      </c>
      <c r="E179">
        <f t="shared" si="14"/>
        <v>2.3199999999999996E-3</v>
      </c>
      <c r="F179">
        <f t="shared" si="15"/>
        <v>2.238181818181818E-3</v>
      </c>
      <c r="G179">
        <f t="shared" si="16"/>
        <v>1.9407843137254899E-3</v>
      </c>
      <c r="H179">
        <v>316</v>
      </c>
    </row>
    <row r="180" spans="1:8" x14ac:dyDescent="0.25">
      <c r="A180">
        <v>318</v>
      </c>
      <c r="B180">
        <f>VLOOKUP($B$2,'Standard Deposition Curves'!$B$18:$OL$23,(A180/2+1),FALSE)</f>
        <v>2.32E-3</v>
      </c>
      <c r="C180">
        <f t="shared" si="12"/>
        <v>2.2983333333333332E-3</v>
      </c>
      <c r="D180">
        <f t="shared" si="13"/>
        <v>2.2983333333333332E-3</v>
      </c>
      <c r="E180">
        <f t="shared" si="14"/>
        <v>2.2983333333333332E-3</v>
      </c>
      <c r="F180">
        <f t="shared" si="15"/>
        <v>2.2190909090909093E-3</v>
      </c>
      <c r="G180">
        <f t="shared" si="16"/>
        <v>1.9270588235294117E-3</v>
      </c>
      <c r="H180">
        <v>318</v>
      </c>
    </row>
    <row r="181" spans="1:8" x14ac:dyDescent="0.25">
      <c r="A181">
        <v>320</v>
      </c>
      <c r="B181">
        <f>VLOOKUP($B$2,'Standard Deposition Curves'!$B$18:$OL$23,(A181/2+1),FALSE)</f>
        <v>2.3E-3</v>
      </c>
      <c r="C181">
        <f t="shared" si="12"/>
        <v>2.2716666666666666E-3</v>
      </c>
      <c r="D181">
        <f t="shared" si="13"/>
        <v>2.2716666666666666E-3</v>
      </c>
      <c r="E181">
        <f t="shared" si="14"/>
        <v>2.2716666666666666E-3</v>
      </c>
      <c r="F181">
        <f t="shared" si="15"/>
        <v>2.2000000000000001E-3</v>
      </c>
      <c r="G181">
        <f t="shared" si="16"/>
        <v>1.9135294117647059E-3</v>
      </c>
      <c r="H181">
        <v>320</v>
      </c>
    </row>
    <row r="182" spans="1:8" x14ac:dyDescent="0.25">
      <c r="A182">
        <v>322</v>
      </c>
      <c r="B182">
        <f>VLOOKUP($B$2,'Standard Deposition Curves'!$B$18:$OL$23,(A182/2+1),FALSE)</f>
        <v>2.2699999999999999E-3</v>
      </c>
      <c r="C182">
        <f t="shared" si="12"/>
        <v>2.2516666666666666E-3</v>
      </c>
      <c r="D182">
        <f t="shared" si="13"/>
        <v>2.2516666666666666E-3</v>
      </c>
      <c r="E182">
        <f t="shared" si="14"/>
        <v>2.2516666666666666E-3</v>
      </c>
      <c r="F182">
        <f t="shared" si="15"/>
        <v>2.1809090909090914E-3</v>
      </c>
      <c r="G182">
        <f t="shared" si="16"/>
        <v>1.9003921568627451E-3</v>
      </c>
      <c r="H182">
        <v>322</v>
      </c>
    </row>
    <row r="183" spans="1:8" x14ac:dyDescent="0.25">
      <c r="A183">
        <v>324</v>
      </c>
      <c r="B183">
        <f>VLOOKUP($B$2,'Standard Deposition Curves'!$B$18:$OL$23,(A183/2+1),FALSE)</f>
        <v>2.2499999999999998E-3</v>
      </c>
      <c r="C183">
        <f t="shared" si="12"/>
        <v>2.2383333333333331E-3</v>
      </c>
      <c r="D183">
        <f t="shared" si="13"/>
        <v>2.2383333333333331E-3</v>
      </c>
      <c r="E183">
        <f t="shared" si="14"/>
        <v>2.2383333333333331E-3</v>
      </c>
      <c r="F183">
        <f t="shared" si="15"/>
        <v>2.1636363636363637E-3</v>
      </c>
      <c r="G183">
        <f t="shared" si="16"/>
        <v>1.8876470588235295E-3</v>
      </c>
      <c r="H183">
        <v>324</v>
      </c>
    </row>
    <row r="184" spans="1:8" x14ac:dyDescent="0.25">
      <c r="A184">
        <v>326</v>
      </c>
      <c r="B184">
        <f>VLOOKUP($B$2,'Standard Deposition Curves'!$B$18:$OL$23,(A184/2+1),FALSE)</f>
        <v>2.2399999999999998E-3</v>
      </c>
      <c r="C184">
        <f t="shared" si="12"/>
        <v>2.2200000000000002E-3</v>
      </c>
      <c r="D184">
        <f t="shared" si="13"/>
        <v>2.2200000000000002E-3</v>
      </c>
      <c r="E184">
        <f t="shared" si="14"/>
        <v>2.2200000000000002E-3</v>
      </c>
      <c r="F184">
        <f t="shared" si="15"/>
        <v>2.1463636363636364E-3</v>
      </c>
      <c r="G184">
        <f t="shared" si="16"/>
        <v>1.8750980392156864E-3</v>
      </c>
      <c r="H184">
        <v>326</v>
      </c>
    </row>
    <row r="185" spans="1:8" x14ac:dyDescent="0.25">
      <c r="A185">
        <v>328</v>
      </c>
      <c r="B185">
        <f>VLOOKUP($B$2,'Standard Deposition Curves'!$B$18:$OL$23,(A185/2+1),FALSE)</f>
        <v>2.2200000000000002E-3</v>
      </c>
      <c r="C185">
        <f t="shared" si="12"/>
        <v>2.2000000000000001E-3</v>
      </c>
      <c r="D185">
        <f t="shared" si="13"/>
        <v>2.2000000000000001E-3</v>
      </c>
      <c r="E185">
        <f t="shared" si="14"/>
        <v>2.2000000000000001E-3</v>
      </c>
      <c r="F185">
        <f t="shared" si="15"/>
        <v>2.1281818181818181E-3</v>
      </c>
      <c r="G185">
        <f t="shared" si="16"/>
        <v>1.8625490196078431E-3</v>
      </c>
      <c r="H185">
        <v>328</v>
      </c>
    </row>
    <row r="186" spans="1:8" x14ac:dyDescent="0.25">
      <c r="A186">
        <v>330</v>
      </c>
      <c r="B186">
        <f>VLOOKUP($B$2,'Standard Deposition Curves'!$B$18:$OL$23,(A186/2+1),FALSE)</f>
        <v>2.2000000000000001E-3</v>
      </c>
      <c r="C186">
        <f t="shared" si="12"/>
        <v>2.1800000000000001E-3</v>
      </c>
      <c r="D186">
        <f t="shared" si="13"/>
        <v>2.1800000000000001E-3</v>
      </c>
      <c r="E186">
        <f t="shared" si="14"/>
        <v>2.1800000000000001E-3</v>
      </c>
      <c r="F186">
        <f t="shared" si="15"/>
        <v>2.1109090909090908E-3</v>
      </c>
      <c r="G186">
        <f t="shared" si="16"/>
        <v>1.8503921568627452E-3</v>
      </c>
      <c r="H186">
        <v>330</v>
      </c>
    </row>
    <row r="187" spans="1:8" x14ac:dyDescent="0.25">
      <c r="A187">
        <v>332</v>
      </c>
      <c r="B187">
        <f>VLOOKUP($B$2,'Standard Deposition Curves'!$B$18:$OL$23,(A187/2+1),FALSE)</f>
        <v>2.1800000000000001E-3</v>
      </c>
      <c r="C187">
        <f t="shared" si="12"/>
        <v>2.16E-3</v>
      </c>
      <c r="D187">
        <f t="shared" si="13"/>
        <v>2.16E-3</v>
      </c>
      <c r="E187">
        <f t="shared" si="14"/>
        <v>2.16E-3</v>
      </c>
      <c r="F187">
        <f t="shared" si="15"/>
        <v>2.0936363636363639E-3</v>
      </c>
      <c r="G187">
        <f t="shared" si="16"/>
        <v>1.8384313725490198E-3</v>
      </c>
      <c r="H187">
        <v>332</v>
      </c>
    </row>
    <row r="188" spans="1:8" x14ac:dyDescent="0.25">
      <c r="A188">
        <v>334</v>
      </c>
      <c r="B188">
        <f>VLOOKUP($B$2,'Standard Deposition Curves'!$B$18:$OL$23,(A188/2+1),FALSE)</f>
        <v>2.16E-3</v>
      </c>
      <c r="C188">
        <f t="shared" si="12"/>
        <v>2.1416666666666667E-3</v>
      </c>
      <c r="D188">
        <f t="shared" si="13"/>
        <v>2.1416666666666667E-3</v>
      </c>
      <c r="E188">
        <f t="shared" si="14"/>
        <v>2.1416666666666667E-3</v>
      </c>
      <c r="F188">
        <f t="shared" si="15"/>
        <v>2.0772727272727275E-3</v>
      </c>
      <c r="G188">
        <f t="shared" si="16"/>
        <v>1.8266666666666668E-3</v>
      </c>
      <c r="H188">
        <v>334</v>
      </c>
    </row>
    <row r="189" spans="1:8" x14ac:dyDescent="0.25">
      <c r="A189">
        <v>336</v>
      </c>
      <c r="B189">
        <f>VLOOKUP($B$2,'Standard Deposition Curves'!$B$18:$OL$23,(A189/2+1),FALSE)</f>
        <v>2.14E-3</v>
      </c>
      <c r="C189">
        <f t="shared" si="12"/>
        <v>2.1283333333333332E-3</v>
      </c>
      <c r="D189">
        <f t="shared" si="13"/>
        <v>2.1283333333333332E-3</v>
      </c>
      <c r="E189">
        <f t="shared" si="14"/>
        <v>2.1283333333333332E-3</v>
      </c>
      <c r="F189">
        <f t="shared" si="15"/>
        <v>2.0609090909090907E-3</v>
      </c>
      <c r="G189">
        <f t="shared" si="16"/>
        <v>1.815294117647059E-3</v>
      </c>
      <c r="H189">
        <v>336</v>
      </c>
    </row>
    <row r="190" spans="1:8" x14ac:dyDescent="0.25">
      <c r="A190">
        <v>338</v>
      </c>
      <c r="B190">
        <f>VLOOKUP($B$2,'Standard Deposition Curves'!$B$18:$OL$23,(A190/2+1),FALSE)</f>
        <v>2.1299999999999999E-3</v>
      </c>
      <c r="C190">
        <f t="shared" si="12"/>
        <v>2.1099999999999995E-3</v>
      </c>
      <c r="D190">
        <f t="shared" si="13"/>
        <v>2.1099999999999995E-3</v>
      </c>
      <c r="E190">
        <f t="shared" si="14"/>
        <v>2.1099999999999995E-3</v>
      </c>
      <c r="F190">
        <f t="shared" si="15"/>
        <v>2.0454545454545456E-3</v>
      </c>
      <c r="G190">
        <f t="shared" si="16"/>
        <v>1.8041176470588237E-3</v>
      </c>
      <c r="H190">
        <v>338</v>
      </c>
    </row>
    <row r="191" spans="1:8" x14ac:dyDescent="0.25">
      <c r="A191">
        <v>340</v>
      </c>
      <c r="B191">
        <f>VLOOKUP($B$2,'Standard Deposition Curves'!$B$18:$OL$23,(A191/2+1),FALSE)</f>
        <v>2.1099999999999999E-3</v>
      </c>
      <c r="C191">
        <f t="shared" si="12"/>
        <v>2.0916666666666666E-3</v>
      </c>
      <c r="D191">
        <f t="shared" si="13"/>
        <v>2.0916666666666666E-3</v>
      </c>
      <c r="E191">
        <f t="shared" si="14"/>
        <v>2.0916666666666666E-3</v>
      </c>
      <c r="F191">
        <f t="shared" si="15"/>
        <v>2.0290909090909092E-3</v>
      </c>
      <c r="G191">
        <f t="shared" si="16"/>
        <v>1.7929411764705887E-3</v>
      </c>
      <c r="H191">
        <v>340</v>
      </c>
    </row>
    <row r="192" spans="1:8" x14ac:dyDescent="0.25">
      <c r="A192">
        <v>342</v>
      </c>
      <c r="B192">
        <f>VLOOKUP($B$2,'Standard Deposition Curves'!$B$18:$OL$23,(A192/2+1),FALSE)</f>
        <v>2.0899999999999998E-3</v>
      </c>
      <c r="C192">
        <f t="shared" si="12"/>
        <v>2.0783333333333335E-3</v>
      </c>
      <c r="D192">
        <f t="shared" si="13"/>
        <v>2.0783333333333335E-3</v>
      </c>
      <c r="E192">
        <f t="shared" si="14"/>
        <v>2.0783333333333335E-3</v>
      </c>
      <c r="F192">
        <f t="shared" si="15"/>
        <v>2.0136363636363637E-3</v>
      </c>
      <c r="G192">
        <f t="shared" si="16"/>
        <v>1.7821568627450985E-3</v>
      </c>
      <c r="H192">
        <v>342</v>
      </c>
    </row>
    <row r="193" spans="1:8" x14ac:dyDescent="0.25">
      <c r="A193">
        <v>344</v>
      </c>
      <c r="B193">
        <f>VLOOKUP($B$2,'Standard Deposition Curves'!$B$18:$OL$23,(A193/2+1),FALSE)</f>
        <v>2.0799999999999998E-3</v>
      </c>
      <c r="C193">
        <f t="shared" si="12"/>
        <v>2.0599999999999998E-3</v>
      </c>
      <c r="D193">
        <f t="shared" si="13"/>
        <v>2.0599999999999998E-3</v>
      </c>
      <c r="E193">
        <f t="shared" si="14"/>
        <v>2.0599999999999998E-3</v>
      </c>
      <c r="F193">
        <f t="shared" si="15"/>
        <v>1.9990909090909091E-3</v>
      </c>
      <c r="G193">
        <f t="shared" si="16"/>
        <v>1.7715686274509806E-3</v>
      </c>
      <c r="H193">
        <v>344</v>
      </c>
    </row>
    <row r="194" spans="1:8" x14ac:dyDescent="0.25">
      <c r="A194">
        <v>346</v>
      </c>
      <c r="B194">
        <f>VLOOKUP($B$2,'Standard Deposition Curves'!$B$18:$OL$23,(A194/2+1),FALSE)</f>
        <v>2.0600000000000002E-3</v>
      </c>
      <c r="C194">
        <f t="shared" si="12"/>
        <v>2.0416666666666669E-3</v>
      </c>
      <c r="D194">
        <f t="shared" si="13"/>
        <v>2.0416666666666669E-3</v>
      </c>
      <c r="E194">
        <f t="shared" si="14"/>
        <v>2.0416666666666669E-3</v>
      </c>
      <c r="F194">
        <f t="shared" si="15"/>
        <v>1.9845454545454545E-3</v>
      </c>
      <c r="G194">
        <f t="shared" si="16"/>
        <v>1.7609803921568631E-3</v>
      </c>
      <c r="H194">
        <v>346</v>
      </c>
    </row>
    <row r="195" spans="1:8" x14ac:dyDescent="0.25">
      <c r="A195">
        <v>348</v>
      </c>
      <c r="B195">
        <f>VLOOKUP($B$2,'Standard Deposition Curves'!$B$18:$OL$23,(A195/2+1),FALSE)</f>
        <v>2.0400000000000001E-3</v>
      </c>
      <c r="C195">
        <f t="shared" si="12"/>
        <v>2.0283333333333338E-3</v>
      </c>
      <c r="D195">
        <f t="shared" si="13"/>
        <v>2.0283333333333338E-3</v>
      </c>
      <c r="E195">
        <f t="shared" si="14"/>
        <v>2.0283333333333338E-3</v>
      </c>
      <c r="F195">
        <f t="shared" si="15"/>
        <v>1.97E-3</v>
      </c>
      <c r="G195">
        <f t="shared" si="16"/>
        <v>1.7507843137254907E-3</v>
      </c>
      <c r="H195">
        <v>348</v>
      </c>
    </row>
    <row r="196" spans="1:8" x14ac:dyDescent="0.25">
      <c r="A196">
        <v>350</v>
      </c>
      <c r="B196">
        <f>VLOOKUP($B$2,'Standard Deposition Curves'!$B$18:$OL$23,(A196/2+1),FALSE)</f>
        <v>2.0300000000000001E-3</v>
      </c>
      <c r="C196">
        <f t="shared" si="12"/>
        <v>2.0116666666666668E-3</v>
      </c>
      <c r="D196">
        <f t="shared" si="13"/>
        <v>2.0116666666666668E-3</v>
      </c>
      <c r="E196">
        <f t="shared" si="14"/>
        <v>2.0116666666666668E-3</v>
      </c>
      <c r="F196">
        <f t="shared" si="15"/>
        <v>1.9563636363636363E-3</v>
      </c>
      <c r="G196">
        <f t="shared" si="16"/>
        <v>1.7407843137254907E-3</v>
      </c>
      <c r="H196">
        <v>350</v>
      </c>
    </row>
    <row r="197" spans="1:8" x14ac:dyDescent="0.25">
      <c r="A197">
        <v>352</v>
      </c>
      <c r="B197">
        <f>VLOOKUP($B$2,'Standard Deposition Curves'!$B$18:$OL$23,(A197/2+1),FALSE)</f>
        <v>2.0100000000000001E-3</v>
      </c>
      <c r="C197">
        <f t="shared" si="12"/>
        <v>1.9983333333333333E-3</v>
      </c>
      <c r="D197">
        <f t="shared" si="13"/>
        <v>1.9983333333333333E-3</v>
      </c>
      <c r="E197">
        <f t="shared" si="14"/>
        <v>1.9983333333333333E-3</v>
      </c>
      <c r="F197">
        <f t="shared" si="15"/>
        <v>1.9418181818181819E-3</v>
      </c>
      <c r="G197">
        <f t="shared" si="16"/>
        <v>1.7307843137254904E-3</v>
      </c>
      <c r="H197">
        <v>352</v>
      </c>
    </row>
    <row r="198" spans="1:8" x14ac:dyDescent="0.25">
      <c r="A198">
        <v>354</v>
      </c>
      <c r="B198">
        <f>VLOOKUP($B$2,'Standard Deposition Curves'!$B$18:$OL$23,(A198/2+1),FALSE)</f>
        <v>2E-3</v>
      </c>
      <c r="C198">
        <f t="shared" si="12"/>
        <v>1.9816666666666667E-3</v>
      </c>
      <c r="D198">
        <f t="shared" si="13"/>
        <v>1.9816666666666667E-3</v>
      </c>
      <c r="E198">
        <f t="shared" si="14"/>
        <v>1.9816666666666667E-3</v>
      </c>
      <c r="F198">
        <f t="shared" si="15"/>
        <v>1.9281818181818185E-3</v>
      </c>
      <c r="G198">
        <f t="shared" si="16"/>
        <v>1.7211764705882353E-3</v>
      </c>
      <c r="H198">
        <v>354</v>
      </c>
    </row>
    <row r="199" spans="1:8" x14ac:dyDescent="0.25">
      <c r="A199">
        <v>356</v>
      </c>
      <c r="B199">
        <f>VLOOKUP($B$2,'Standard Deposition Curves'!$B$18:$OL$23,(A199/2+1),FALSE)</f>
        <v>1.98E-3</v>
      </c>
      <c r="C199">
        <f t="shared" si="12"/>
        <v>1.9683333333333337E-3</v>
      </c>
      <c r="D199">
        <f t="shared" si="13"/>
        <v>1.9683333333333337E-3</v>
      </c>
      <c r="E199">
        <f t="shared" si="14"/>
        <v>1.9683333333333337E-3</v>
      </c>
      <c r="F199">
        <f t="shared" si="15"/>
        <v>1.9145454545454548E-3</v>
      </c>
      <c r="G199">
        <f t="shared" si="16"/>
        <v>1.7115686274509802E-3</v>
      </c>
      <c r="H199">
        <v>356</v>
      </c>
    </row>
    <row r="200" spans="1:8" x14ac:dyDescent="0.25">
      <c r="A200">
        <v>358</v>
      </c>
      <c r="B200">
        <f>VLOOKUP($B$2,'Standard Deposition Curves'!$B$18:$OL$23,(A200/2+1),FALSE)</f>
        <v>1.97E-3</v>
      </c>
      <c r="C200">
        <f t="shared" si="12"/>
        <v>1.9516666666666669E-3</v>
      </c>
      <c r="D200">
        <f t="shared" si="13"/>
        <v>1.9516666666666669E-3</v>
      </c>
      <c r="E200">
        <f t="shared" si="14"/>
        <v>1.9516666666666669E-3</v>
      </c>
      <c r="F200">
        <f t="shared" si="15"/>
        <v>1.9018181818181818E-3</v>
      </c>
      <c r="G200">
        <f t="shared" si="16"/>
        <v>1.7023529411764704E-3</v>
      </c>
      <c r="H200">
        <v>358</v>
      </c>
    </row>
    <row r="201" spans="1:8" x14ac:dyDescent="0.25">
      <c r="A201">
        <v>360</v>
      </c>
      <c r="B201">
        <f>VLOOKUP($B$2,'Standard Deposition Curves'!$B$18:$OL$23,(A201/2+1),FALSE)</f>
        <v>1.9499999999999999E-3</v>
      </c>
      <c r="C201">
        <f t="shared" si="12"/>
        <v>1.9400000000000001E-3</v>
      </c>
      <c r="D201">
        <f t="shared" si="13"/>
        <v>1.9400000000000001E-3</v>
      </c>
      <c r="E201">
        <f t="shared" si="14"/>
        <v>1.9400000000000001E-3</v>
      </c>
      <c r="F201">
        <f t="shared" si="15"/>
        <v>1.8890909090909091E-3</v>
      </c>
      <c r="G201">
        <f t="shared" si="16"/>
        <v>1.6931372549019604E-3</v>
      </c>
      <c r="H201">
        <v>360</v>
      </c>
    </row>
    <row r="202" spans="1:8" x14ac:dyDescent="0.25">
      <c r="A202">
        <v>362</v>
      </c>
      <c r="B202">
        <f>VLOOKUP($B$2,'Standard Deposition Curves'!$B$18:$OL$23,(A202/2+1),FALSE)</f>
        <v>1.9400000000000001E-3</v>
      </c>
      <c r="C202">
        <f t="shared" si="12"/>
        <v>1.9300000000000001E-3</v>
      </c>
      <c r="D202">
        <f t="shared" si="13"/>
        <v>1.9300000000000001E-3</v>
      </c>
      <c r="E202">
        <f t="shared" si="14"/>
        <v>1.9300000000000001E-3</v>
      </c>
      <c r="F202">
        <f t="shared" si="15"/>
        <v>1.8763636363636363E-3</v>
      </c>
      <c r="G202">
        <f t="shared" si="16"/>
        <v>1.6841176470588231E-3</v>
      </c>
      <c r="H202">
        <v>362</v>
      </c>
    </row>
    <row r="203" spans="1:8" x14ac:dyDescent="0.25">
      <c r="A203">
        <v>364</v>
      </c>
      <c r="B203">
        <f>VLOOKUP($B$2,'Standard Deposition Curves'!$B$18:$OL$23,(A203/2+1),FALSE)</f>
        <v>1.9300000000000001E-3</v>
      </c>
      <c r="C203">
        <f t="shared" si="12"/>
        <v>1.9183333333333335E-3</v>
      </c>
      <c r="D203">
        <f t="shared" si="13"/>
        <v>1.9183333333333335E-3</v>
      </c>
      <c r="E203">
        <f t="shared" si="14"/>
        <v>1.9183333333333335E-3</v>
      </c>
      <c r="F203">
        <f t="shared" si="15"/>
        <v>1.8636363636363633E-3</v>
      </c>
      <c r="G203">
        <f t="shared" si="16"/>
        <v>1.6752941176470589E-3</v>
      </c>
      <c r="H203">
        <v>364</v>
      </c>
    </row>
    <row r="204" spans="1:8" x14ac:dyDescent="0.25">
      <c r="A204">
        <v>366</v>
      </c>
      <c r="B204">
        <f>VLOOKUP($B$2,'Standard Deposition Curves'!$B$18:$OL$23,(A204/2+1),FALSE)</f>
        <v>1.92E-3</v>
      </c>
      <c r="C204">
        <f t="shared" si="12"/>
        <v>1.9016666666666667E-3</v>
      </c>
      <c r="D204">
        <f t="shared" si="13"/>
        <v>1.9016666666666667E-3</v>
      </c>
      <c r="E204">
        <f t="shared" si="14"/>
        <v>1.9016666666666667E-3</v>
      </c>
      <c r="F204">
        <f t="shared" si="15"/>
        <v>1.8509090909090908E-3</v>
      </c>
      <c r="G204">
        <f t="shared" si="16"/>
        <v>1.6664705882352938E-3</v>
      </c>
      <c r="H204">
        <v>366</v>
      </c>
    </row>
    <row r="205" spans="1:8" x14ac:dyDescent="0.25">
      <c r="A205">
        <v>368</v>
      </c>
      <c r="B205">
        <f>VLOOKUP($B$2,'Standard Deposition Curves'!$B$18:$OL$23,(A205/2+1),FALSE)</f>
        <v>1.9E-3</v>
      </c>
      <c r="C205">
        <f t="shared" si="12"/>
        <v>1.8883333333333332E-3</v>
      </c>
      <c r="D205">
        <f t="shared" si="13"/>
        <v>1.8883333333333332E-3</v>
      </c>
      <c r="E205">
        <f t="shared" si="14"/>
        <v>1.8883333333333332E-3</v>
      </c>
      <c r="F205">
        <f t="shared" si="15"/>
        <v>1.838181818181818E-3</v>
      </c>
      <c r="G205">
        <f t="shared" si="16"/>
        <v>1.6578431372549014E-3</v>
      </c>
      <c r="H205">
        <v>368</v>
      </c>
    </row>
    <row r="206" spans="1:8" x14ac:dyDescent="0.25">
      <c r="A206">
        <v>370</v>
      </c>
      <c r="B206">
        <f>VLOOKUP($B$2,'Standard Deposition Curves'!$B$18:$OL$23,(A206/2+1),FALSE)</f>
        <v>1.89E-3</v>
      </c>
      <c r="C206">
        <f t="shared" si="12"/>
        <v>1.8716666666666667E-3</v>
      </c>
      <c r="D206">
        <f t="shared" si="13"/>
        <v>1.8716666666666667E-3</v>
      </c>
      <c r="E206">
        <f t="shared" si="14"/>
        <v>1.8716666666666667E-3</v>
      </c>
      <c r="F206">
        <f t="shared" si="15"/>
        <v>1.8263636363636364E-3</v>
      </c>
      <c r="G206">
        <f t="shared" si="16"/>
        <v>1.6494117647058819E-3</v>
      </c>
      <c r="H206">
        <v>370</v>
      </c>
    </row>
    <row r="207" spans="1:8" x14ac:dyDescent="0.25">
      <c r="A207">
        <v>372</v>
      </c>
      <c r="B207">
        <f>VLOOKUP($B$2,'Standard Deposition Curves'!$B$18:$OL$23,(A207/2+1),FALSE)</f>
        <v>1.8699999999999999E-3</v>
      </c>
      <c r="C207">
        <f t="shared" si="12"/>
        <v>1.8599999999999999E-3</v>
      </c>
      <c r="D207">
        <f t="shared" si="13"/>
        <v>1.8599999999999999E-3</v>
      </c>
      <c r="E207">
        <f t="shared" si="14"/>
        <v>1.8599999999999999E-3</v>
      </c>
      <c r="F207">
        <f t="shared" si="15"/>
        <v>1.8145454545454548E-3</v>
      </c>
      <c r="G207">
        <f t="shared" si="16"/>
        <v>1.6409803921568625E-3</v>
      </c>
      <c r="H207">
        <v>372</v>
      </c>
    </row>
    <row r="208" spans="1:8" x14ac:dyDescent="0.25">
      <c r="A208">
        <v>374</v>
      </c>
      <c r="B208">
        <f>VLOOKUP($B$2,'Standard Deposition Curves'!$B$18:$OL$23,(A208/2+1),FALSE)</f>
        <v>1.8600000000000001E-3</v>
      </c>
      <c r="C208">
        <f t="shared" si="12"/>
        <v>1.8500000000000001E-3</v>
      </c>
      <c r="D208">
        <f t="shared" si="13"/>
        <v>1.8500000000000001E-3</v>
      </c>
      <c r="E208">
        <f t="shared" si="14"/>
        <v>1.8500000000000001E-3</v>
      </c>
      <c r="F208">
        <f t="shared" si="15"/>
        <v>1.803636363636364E-3</v>
      </c>
      <c r="G208">
        <f t="shared" si="16"/>
        <v>1.6329411764705879E-3</v>
      </c>
      <c r="H208">
        <v>374</v>
      </c>
    </row>
    <row r="209" spans="1:8" x14ac:dyDescent="0.25">
      <c r="A209">
        <v>376</v>
      </c>
      <c r="B209">
        <f>VLOOKUP($B$2,'Standard Deposition Curves'!$B$18:$OL$23,(A209/2+1),FALSE)</f>
        <v>1.8500000000000001E-3</v>
      </c>
      <c r="C209">
        <f t="shared" si="12"/>
        <v>1.8399999999999998E-3</v>
      </c>
      <c r="D209">
        <f t="shared" si="13"/>
        <v>1.8399999999999998E-3</v>
      </c>
      <c r="E209">
        <f t="shared" si="14"/>
        <v>1.8399999999999998E-3</v>
      </c>
      <c r="F209">
        <f t="shared" si="15"/>
        <v>1.7927272727272729E-3</v>
      </c>
      <c r="G209">
        <f t="shared" si="16"/>
        <v>1.6249019607843136E-3</v>
      </c>
      <c r="H209">
        <v>376</v>
      </c>
    </row>
    <row r="210" spans="1:8" x14ac:dyDescent="0.25">
      <c r="A210">
        <v>378</v>
      </c>
      <c r="B210">
        <f>VLOOKUP($B$2,'Standard Deposition Curves'!$B$18:$OL$23,(A210/2+1),FALSE)</f>
        <v>1.8400000000000001E-3</v>
      </c>
      <c r="C210">
        <f t="shared" si="12"/>
        <v>1.8283333333333335E-3</v>
      </c>
      <c r="D210">
        <f t="shared" si="13"/>
        <v>1.8283333333333335E-3</v>
      </c>
      <c r="E210">
        <f t="shared" si="14"/>
        <v>1.8283333333333335E-3</v>
      </c>
      <c r="F210">
        <f t="shared" si="15"/>
        <v>1.7818181818181817E-3</v>
      </c>
      <c r="G210">
        <f t="shared" si="16"/>
        <v>1.6170588235294115E-3</v>
      </c>
      <c r="H210">
        <v>378</v>
      </c>
    </row>
    <row r="211" spans="1:8" x14ac:dyDescent="0.25">
      <c r="A211">
        <v>380</v>
      </c>
      <c r="B211">
        <f>VLOOKUP($B$2,'Standard Deposition Curves'!$B$18:$OL$23,(A211/2+1),FALSE)</f>
        <v>1.83E-3</v>
      </c>
      <c r="C211">
        <f t="shared" si="12"/>
        <v>1.8116666666666665E-3</v>
      </c>
      <c r="D211">
        <f t="shared" si="13"/>
        <v>1.8116666666666665E-3</v>
      </c>
      <c r="E211">
        <f t="shared" si="14"/>
        <v>1.8116666666666665E-3</v>
      </c>
      <c r="F211">
        <f t="shared" si="15"/>
        <v>1.7709090909090906E-3</v>
      </c>
      <c r="G211">
        <f t="shared" si="16"/>
        <v>1.6092156862745099E-3</v>
      </c>
      <c r="H211">
        <v>380</v>
      </c>
    </row>
    <row r="212" spans="1:8" x14ac:dyDescent="0.25">
      <c r="A212">
        <v>382</v>
      </c>
      <c r="B212">
        <f>VLOOKUP($B$2,'Standard Deposition Curves'!$B$18:$OL$23,(A212/2+1),FALSE)</f>
        <v>1.81E-3</v>
      </c>
      <c r="C212">
        <f t="shared" si="12"/>
        <v>1.7999999999999997E-3</v>
      </c>
      <c r="D212">
        <f t="shared" si="13"/>
        <v>1.7999999999999997E-3</v>
      </c>
      <c r="E212">
        <f t="shared" si="14"/>
        <v>1.7999999999999997E-3</v>
      </c>
      <c r="F212">
        <f t="shared" si="15"/>
        <v>1.7599999999999998E-3</v>
      </c>
      <c r="G212">
        <f t="shared" si="16"/>
        <v>1.6015686274509805E-3</v>
      </c>
      <c r="H212">
        <v>382</v>
      </c>
    </row>
    <row r="213" spans="1:8" x14ac:dyDescent="0.25">
      <c r="A213">
        <v>384</v>
      </c>
      <c r="B213">
        <f>VLOOKUP($B$2,'Standard Deposition Curves'!$B$18:$OL$23,(A213/2+1),FALSE)</f>
        <v>1.8E-3</v>
      </c>
      <c r="C213">
        <f t="shared" si="12"/>
        <v>1.7899999999999999E-3</v>
      </c>
      <c r="D213">
        <f t="shared" si="13"/>
        <v>1.7899999999999999E-3</v>
      </c>
      <c r="E213">
        <f t="shared" si="14"/>
        <v>1.7899999999999999E-3</v>
      </c>
      <c r="F213">
        <f t="shared" si="15"/>
        <v>1.75E-3</v>
      </c>
      <c r="G213">
        <f t="shared" si="16"/>
        <v>1.5941176470588236E-3</v>
      </c>
      <c r="H213">
        <v>384</v>
      </c>
    </row>
    <row r="214" spans="1:8" x14ac:dyDescent="0.25">
      <c r="A214">
        <v>386</v>
      </c>
      <c r="B214">
        <f>VLOOKUP($B$2,'Standard Deposition Curves'!$B$18:$OL$23,(A214/2+1),FALSE)</f>
        <v>1.7899999999999999E-3</v>
      </c>
      <c r="C214">
        <f t="shared" si="12"/>
        <v>1.7799999999999997E-3</v>
      </c>
      <c r="D214">
        <f t="shared" si="13"/>
        <v>1.7799999999999997E-3</v>
      </c>
      <c r="E214">
        <f t="shared" si="14"/>
        <v>1.7799999999999997E-3</v>
      </c>
      <c r="F214">
        <f t="shared" si="15"/>
        <v>1.74E-3</v>
      </c>
      <c r="G214">
        <f t="shared" si="16"/>
        <v>1.5868627450980393E-3</v>
      </c>
      <c r="H214">
        <v>386</v>
      </c>
    </row>
    <row r="215" spans="1:8" x14ac:dyDescent="0.25">
      <c r="A215">
        <v>388</v>
      </c>
      <c r="B215">
        <f>VLOOKUP($B$2,'Standard Deposition Curves'!$B$18:$OL$23,(A215/2+1),FALSE)</f>
        <v>1.7799999999999999E-3</v>
      </c>
      <c r="C215">
        <f t="shared" ref="C215:C278" si="17">AVERAGE(AVERAGE(B215:B216),B216,AVERAGE(B216:B217))</f>
        <v>1.7700000000000001E-3</v>
      </c>
      <c r="D215">
        <f t="shared" ref="D215:D278" si="18">AVERAGE(AVERAGE(B215:B216),B216,AVERAGE(B216:B217))</f>
        <v>1.7700000000000001E-3</v>
      </c>
      <c r="E215">
        <f t="shared" ref="E215:E278" si="19">AVERAGE(AVERAGE(B215:B216),B216,AVERAGE(B216:B217))</f>
        <v>1.7700000000000001E-3</v>
      </c>
      <c r="F215">
        <f t="shared" ref="F215:F278" si="20">AVERAGE(B215:B225)</f>
        <v>1.7300000000000002E-3</v>
      </c>
      <c r="G215">
        <f t="shared" ref="G215:G278" si="21">AVERAGE(B215:B265)</f>
        <v>1.5796078431372547E-3</v>
      </c>
      <c r="H215">
        <v>388</v>
      </c>
    </row>
    <row r="216" spans="1:8" x14ac:dyDescent="0.25">
      <c r="A216">
        <v>390</v>
      </c>
      <c r="B216">
        <f>VLOOKUP($B$2,'Standard Deposition Curves'!$B$18:$OL$23,(A216/2+1),FALSE)</f>
        <v>1.7700000000000001E-3</v>
      </c>
      <c r="C216">
        <f t="shared" si="17"/>
        <v>1.7600000000000001E-3</v>
      </c>
      <c r="D216">
        <f t="shared" si="18"/>
        <v>1.7600000000000001E-3</v>
      </c>
      <c r="E216">
        <f t="shared" si="19"/>
        <v>1.7600000000000001E-3</v>
      </c>
      <c r="F216">
        <f t="shared" si="20"/>
        <v>1.7200000000000002E-3</v>
      </c>
      <c r="G216">
        <f t="shared" si="21"/>
        <v>1.572549019607843E-3</v>
      </c>
      <c r="H216">
        <v>390</v>
      </c>
    </row>
    <row r="217" spans="1:8" x14ac:dyDescent="0.25">
      <c r="A217">
        <v>392</v>
      </c>
      <c r="B217">
        <f>VLOOKUP($B$2,'Standard Deposition Curves'!$B$18:$OL$23,(A217/2+1),FALSE)</f>
        <v>1.7600000000000001E-3</v>
      </c>
      <c r="C217">
        <f t="shared" si="17"/>
        <v>1.75E-3</v>
      </c>
      <c r="D217">
        <f t="shared" si="18"/>
        <v>1.75E-3</v>
      </c>
      <c r="E217">
        <f t="shared" si="19"/>
        <v>1.75E-3</v>
      </c>
      <c r="F217">
        <f t="shared" si="20"/>
        <v>1.7109090909090913E-3</v>
      </c>
      <c r="G217">
        <f t="shared" si="21"/>
        <v>1.5654901960784312E-3</v>
      </c>
      <c r="H217">
        <v>392</v>
      </c>
    </row>
    <row r="218" spans="1:8" x14ac:dyDescent="0.25">
      <c r="A218">
        <v>394</v>
      </c>
      <c r="B218">
        <f>VLOOKUP($B$2,'Standard Deposition Curves'!$B$18:$OL$23,(A218/2+1),FALSE)</f>
        <v>1.75E-3</v>
      </c>
      <c r="C218">
        <f t="shared" si="17"/>
        <v>1.7400000000000002E-3</v>
      </c>
      <c r="D218">
        <f t="shared" si="18"/>
        <v>1.7400000000000002E-3</v>
      </c>
      <c r="E218">
        <f t="shared" si="19"/>
        <v>1.7400000000000002E-3</v>
      </c>
      <c r="F218">
        <f t="shared" si="20"/>
        <v>1.7018181818181819E-3</v>
      </c>
      <c r="G218">
        <f t="shared" si="21"/>
        <v>1.5586274509803923E-3</v>
      </c>
      <c r="H218">
        <v>394</v>
      </c>
    </row>
    <row r="219" spans="1:8" x14ac:dyDescent="0.25">
      <c r="A219">
        <v>396</v>
      </c>
      <c r="B219">
        <f>VLOOKUP($B$2,'Standard Deposition Curves'!$B$18:$OL$23,(A219/2+1),FALSE)</f>
        <v>1.74E-3</v>
      </c>
      <c r="C219">
        <f t="shared" si="17"/>
        <v>1.73E-3</v>
      </c>
      <c r="D219">
        <f t="shared" si="18"/>
        <v>1.73E-3</v>
      </c>
      <c r="E219">
        <f t="shared" si="19"/>
        <v>1.73E-3</v>
      </c>
      <c r="F219">
        <f t="shared" si="20"/>
        <v>1.6927272727272726E-3</v>
      </c>
      <c r="G219">
        <f t="shared" si="21"/>
        <v>1.551764705882353E-3</v>
      </c>
      <c r="H219">
        <v>396</v>
      </c>
    </row>
    <row r="220" spans="1:8" x14ac:dyDescent="0.25">
      <c r="A220">
        <v>398</v>
      </c>
      <c r="B220">
        <f>VLOOKUP($B$2,'Standard Deposition Curves'!$B$18:$OL$23,(A220/2+1),FALSE)</f>
        <v>1.73E-3</v>
      </c>
      <c r="C220">
        <f t="shared" si="17"/>
        <v>1.72E-3</v>
      </c>
      <c r="D220">
        <f t="shared" si="18"/>
        <v>1.72E-3</v>
      </c>
      <c r="E220">
        <f t="shared" si="19"/>
        <v>1.72E-3</v>
      </c>
      <c r="F220">
        <f t="shared" si="20"/>
        <v>1.6836363636363635E-3</v>
      </c>
      <c r="G220">
        <f t="shared" si="21"/>
        <v>1.545098039215686E-3</v>
      </c>
      <c r="H220">
        <v>398</v>
      </c>
    </row>
    <row r="221" spans="1:8" x14ac:dyDescent="0.25">
      <c r="A221">
        <v>400</v>
      </c>
      <c r="B221">
        <f>VLOOKUP($B$2,'Standard Deposition Curves'!$B$18:$OL$23,(A221/2+1),FALSE)</f>
        <v>1.72E-3</v>
      </c>
      <c r="C221">
        <f t="shared" si="17"/>
        <v>1.7099999999999999E-3</v>
      </c>
      <c r="D221">
        <f t="shared" si="18"/>
        <v>1.7099999999999999E-3</v>
      </c>
      <c r="E221">
        <f t="shared" si="19"/>
        <v>1.7099999999999999E-3</v>
      </c>
      <c r="F221">
        <f t="shared" si="20"/>
        <v>1.6745454545454544E-3</v>
      </c>
      <c r="G221">
        <f t="shared" si="21"/>
        <v>1.538627450980392E-3</v>
      </c>
      <c r="H221">
        <v>400</v>
      </c>
    </row>
    <row r="222" spans="1:8" x14ac:dyDescent="0.25">
      <c r="A222">
        <v>402</v>
      </c>
      <c r="B222">
        <f>VLOOKUP($B$2,'Standard Deposition Curves'!$B$18:$OL$23,(A222/2+1),FALSE)</f>
        <v>1.7099999999999999E-3</v>
      </c>
      <c r="C222">
        <f t="shared" si="17"/>
        <v>1.7000000000000001E-3</v>
      </c>
      <c r="D222">
        <f t="shared" si="18"/>
        <v>1.7000000000000001E-3</v>
      </c>
      <c r="E222">
        <f t="shared" si="19"/>
        <v>1.7000000000000001E-3</v>
      </c>
      <c r="F222">
        <f t="shared" si="20"/>
        <v>1.6663636363636362E-3</v>
      </c>
      <c r="G222">
        <f t="shared" si="21"/>
        <v>1.532156862745098E-3</v>
      </c>
      <c r="H222">
        <v>402</v>
      </c>
    </row>
    <row r="223" spans="1:8" x14ac:dyDescent="0.25">
      <c r="A223">
        <v>404</v>
      </c>
      <c r="B223">
        <f>VLOOKUP($B$2,'Standard Deposition Curves'!$B$18:$OL$23,(A223/2+1),FALSE)</f>
        <v>1.6999999999999999E-3</v>
      </c>
      <c r="C223">
        <f t="shared" si="17"/>
        <v>1.6899999999999999E-3</v>
      </c>
      <c r="D223">
        <f t="shared" si="18"/>
        <v>1.6899999999999999E-3</v>
      </c>
      <c r="E223">
        <f t="shared" si="19"/>
        <v>1.6899999999999999E-3</v>
      </c>
      <c r="F223">
        <f t="shared" si="20"/>
        <v>1.6581818181818182E-3</v>
      </c>
      <c r="G223">
        <f t="shared" si="21"/>
        <v>1.5258823529411764E-3</v>
      </c>
      <c r="H223">
        <v>404</v>
      </c>
    </row>
    <row r="224" spans="1:8" x14ac:dyDescent="0.25">
      <c r="A224">
        <v>406</v>
      </c>
      <c r="B224">
        <f>VLOOKUP($B$2,'Standard Deposition Curves'!$B$18:$OL$23,(A224/2+1),FALSE)</f>
        <v>1.6900000000000001E-3</v>
      </c>
      <c r="C224">
        <f t="shared" si="17"/>
        <v>1.6800000000000001E-3</v>
      </c>
      <c r="D224">
        <f t="shared" si="18"/>
        <v>1.6800000000000001E-3</v>
      </c>
      <c r="E224">
        <f t="shared" si="19"/>
        <v>1.6800000000000001E-3</v>
      </c>
      <c r="F224">
        <f t="shared" si="20"/>
        <v>1.65E-3</v>
      </c>
      <c r="G224">
        <f t="shared" si="21"/>
        <v>1.5198039215686273E-3</v>
      </c>
      <c r="H224">
        <v>406</v>
      </c>
    </row>
    <row r="225" spans="1:8" x14ac:dyDescent="0.25">
      <c r="A225">
        <v>408</v>
      </c>
      <c r="B225">
        <f>VLOOKUP($B$2,'Standard Deposition Curves'!$B$18:$OL$23,(A225/2+1),FALSE)</f>
        <v>1.6800000000000001E-3</v>
      </c>
      <c r="C225">
        <f t="shared" si="17"/>
        <v>1.6716666666666668E-3</v>
      </c>
      <c r="D225">
        <f t="shared" si="18"/>
        <v>1.6716666666666668E-3</v>
      </c>
      <c r="E225">
        <f t="shared" si="19"/>
        <v>1.6716666666666668E-3</v>
      </c>
      <c r="F225">
        <f t="shared" si="20"/>
        <v>1.6418181818181818E-3</v>
      </c>
      <c r="G225">
        <f t="shared" si="21"/>
        <v>1.5137254901960784E-3</v>
      </c>
      <c r="H225">
        <v>408</v>
      </c>
    </row>
    <row r="226" spans="1:8" x14ac:dyDescent="0.25">
      <c r="A226">
        <v>410</v>
      </c>
      <c r="B226">
        <f>VLOOKUP($B$2,'Standard Deposition Curves'!$B$18:$OL$23,(A226/2+1),FALSE)</f>
        <v>1.67E-3</v>
      </c>
      <c r="C226">
        <f t="shared" si="17"/>
        <v>1.6683333333333333E-3</v>
      </c>
      <c r="D226">
        <f t="shared" si="18"/>
        <v>1.6683333333333333E-3</v>
      </c>
      <c r="E226">
        <f t="shared" si="19"/>
        <v>1.6683333333333333E-3</v>
      </c>
      <c r="F226">
        <f t="shared" si="20"/>
        <v>1.6345454545454545E-3</v>
      </c>
      <c r="G226">
        <f t="shared" si="21"/>
        <v>1.5078431372549019E-3</v>
      </c>
      <c r="H226">
        <v>410</v>
      </c>
    </row>
    <row r="227" spans="1:8" x14ac:dyDescent="0.25">
      <c r="A227">
        <v>412</v>
      </c>
      <c r="B227">
        <f>VLOOKUP($B$2,'Standard Deposition Curves'!$B$18:$OL$23,(A227/2+1),FALSE)</f>
        <v>1.67E-3</v>
      </c>
      <c r="C227">
        <f t="shared" si="17"/>
        <v>1.66E-3</v>
      </c>
      <c r="D227">
        <f t="shared" si="18"/>
        <v>1.66E-3</v>
      </c>
      <c r="E227">
        <f t="shared" si="19"/>
        <v>1.66E-3</v>
      </c>
      <c r="F227">
        <f t="shared" si="20"/>
        <v>1.6272727272727274E-3</v>
      </c>
      <c r="G227">
        <f t="shared" si="21"/>
        <v>1.5021568627450982E-3</v>
      </c>
      <c r="H227">
        <v>412</v>
      </c>
    </row>
    <row r="228" spans="1:8" x14ac:dyDescent="0.25">
      <c r="A228">
        <v>414</v>
      </c>
      <c r="B228">
        <f>VLOOKUP($B$2,'Standard Deposition Curves'!$B$18:$OL$23,(A228/2+1),FALSE)</f>
        <v>1.66E-3</v>
      </c>
      <c r="C228">
        <f t="shared" si="17"/>
        <v>1.6499999999999998E-3</v>
      </c>
      <c r="D228">
        <f t="shared" si="18"/>
        <v>1.6499999999999998E-3</v>
      </c>
      <c r="E228">
        <f t="shared" si="19"/>
        <v>1.6499999999999998E-3</v>
      </c>
      <c r="F228">
        <f t="shared" si="20"/>
        <v>1.6190909090909094E-3</v>
      </c>
      <c r="G228">
        <f t="shared" si="21"/>
        <v>1.4962745098039219E-3</v>
      </c>
      <c r="H228">
        <v>414</v>
      </c>
    </row>
    <row r="229" spans="1:8" x14ac:dyDescent="0.25">
      <c r="A229">
        <v>416</v>
      </c>
      <c r="B229">
        <f>VLOOKUP($B$2,'Standard Deposition Curves'!$B$18:$OL$23,(A229/2+1),FALSE)</f>
        <v>1.65E-3</v>
      </c>
      <c r="C229">
        <f t="shared" si="17"/>
        <v>1.64E-3</v>
      </c>
      <c r="D229">
        <f t="shared" si="18"/>
        <v>1.64E-3</v>
      </c>
      <c r="E229">
        <f t="shared" si="19"/>
        <v>1.64E-3</v>
      </c>
      <c r="F229">
        <f t="shared" si="20"/>
        <v>1.6118181818181821E-3</v>
      </c>
      <c r="G229">
        <f t="shared" si="21"/>
        <v>1.4905882352941177E-3</v>
      </c>
      <c r="H229">
        <v>416</v>
      </c>
    </row>
    <row r="230" spans="1:8" x14ac:dyDescent="0.25">
      <c r="A230">
        <v>418</v>
      </c>
      <c r="B230">
        <f>VLOOKUP($B$2,'Standard Deposition Curves'!$B$18:$OL$23,(A230/2+1),FALSE)</f>
        <v>1.64E-3</v>
      </c>
      <c r="C230">
        <f t="shared" si="17"/>
        <v>1.6316666666666667E-3</v>
      </c>
      <c r="D230">
        <f t="shared" si="18"/>
        <v>1.6316666666666667E-3</v>
      </c>
      <c r="E230">
        <f t="shared" si="19"/>
        <v>1.6316666666666667E-3</v>
      </c>
      <c r="F230">
        <f t="shared" si="20"/>
        <v>1.6045454545454544E-3</v>
      </c>
      <c r="G230">
        <f t="shared" si="21"/>
        <v>1.4850980392156863E-3</v>
      </c>
      <c r="H230">
        <v>418</v>
      </c>
    </row>
    <row r="231" spans="1:8" x14ac:dyDescent="0.25">
      <c r="A231">
        <v>420</v>
      </c>
      <c r="B231">
        <f>VLOOKUP($B$2,'Standard Deposition Curves'!$B$18:$OL$23,(A231/2+1),FALSE)</f>
        <v>1.6299999999999999E-3</v>
      </c>
      <c r="C231">
        <f t="shared" si="17"/>
        <v>1.6283333333333332E-3</v>
      </c>
      <c r="D231">
        <f t="shared" si="18"/>
        <v>1.6283333333333332E-3</v>
      </c>
      <c r="E231">
        <f t="shared" si="19"/>
        <v>1.6283333333333332E-3</v>
      </c>
      <c r="F231">
        <f t="shared" si="20"/>
        <v>1.5972727272727271E-3</v>
      </c>
      <c r="G231">
        <f t="shared" si="21"/>
        <v>1.4798039215686274E-3</v>
      </c>
      <c r="H231">
        <v>420</v>
      </c>
    </row>
    <row r="232" spans="1:8" x14ac:dyDescent="0.25">
      <c r="A232">
        <v>422</v>
      </c>
      <c r="B232">
        <f>VLOOKUP($B$2,'Standard Deposition Curves'!$B$18:$OL$23,(A232/2+1),FALSE)</f>
        <v>1.6299999999999999E-3</v>
      </c>
      <c r="C232">
        <f t="shared" si="17"/>
        <v>1.6199999999999999E-3</v>
      </c>
      <c r="D232">
        <f t="shared" si="18"/>
        <v>1.6199999999999999E-3</v>
      </c>
      <c r="E232">
        <f t="shared" si="19"/>
        <v>1.6199999999999999E-3</v>
      </c>
      <c r="F232">
        <f t="shared" si="20"/>
        <v>1.5909090909090907E-3</v>
      </c>
      <c r="G232">
        <f t="shared" si="21"/>
        <v>1.4745098039215688E-3</v>
      </c>
      <c r="H232">
        <v>422</v>
      </c>
    </row>
    <row r="233" spans="1:8" x14ac:dyDescent="0.25">
      <c r="A233">
        <v>424</v>
      </c>
      <c r="B233">
        <f>VLOOKUP($B$2,'Standard Deposition Curves'!$B$18:$OL$23,(A233/2+1),FALSE)</f>
        <v>1.6199999999999999E-3</v>
      </c>
      <c r="C233">
        <f t="shared" si="17"/>
        <v>1.6100000000000003E-3</v>
      </c>
      <c r="D233">
        <f t="shared" si="18"/>
        <v>1.6100000000000003E-3</v>
      </c>
      <c r="E233">
        <f t="shared" si="19"/>
        <v>1.6100000000000003E-3</v>
      </c>
      <c r="F233">
        <f t="shared" si="20"/>
        <v>1.5836363636363635E-3</v>
      </c>
      <c r="G233">
        <f t="shared" si="21"/>
        <v>1.4692156862745099E-3</v>
      </c>
      <c r="H233">
        <v>424</v>
      </c>
    </row>
    <row r="234" spans="1:8" x14ac:dyDescent="0.25">
      <c r="A234">
        <v>426</v>
      </c>
      <c r="B234">
        <f>VLOOKUP($B$2,'Standard Deposition Curves'!$B$18:$OL$23,(A234/2+1),FALSE)</f>
        <v>1.6100000000000001E-3</v>
      </c>
      <c r="C234">
        <f t="shared" si="17"/>
        <v>1.6016666666666668E-3</v>
      </c>
      <c r="D234">
        <f t="shared" si="18"/>
        <v>1.6016666666666668E-3</v>
      </c>
      <c r="E234">
        <f t="shared" si="19"/>
        <v>1.6016666666666668E-3</v>
      </c>
      <c r="F234">
        <f t="shared" si="20"/>
        <v>1.5763636363636364E-3</v>
      </c>
      <c r="G234">
        <f t="shared" si="21"/>
        <v>1.4641176470588234E-3</v>
      </c>
      <c r="H234">
        <v>426</v>
      </c>
    </row>
    <row r="235" spans="1:8" x14ac:dyDescent="0.25">
      <c r="A235">
        <v>428</v>
      </c>
      <c r="B235">
        <f>VLOOKUP($B$2,'Standard Deposition Curves'!$B$18:$OL$23,(A235/2+1),FALSE)</f>
        <v>1.6000000000000001E-3</v>
      </c>
      <c r="C235">
        <f t="shared" si="17"/>
        <v>1.5983333333333336E-3</v>
      </c>
      <c r="D235">
        <f t="shared" si="18"/>
        <v>1.5983333333333336E-3</v>
      </c>
      <c r="E235">
        <f t="shared" si="19"/>
        <v>1.5983333333333336E-3</v>
      </c>
      <c r="F235">
        <f t="shared" si="20"/>
        <v>1.57E-3</v>
      </c>
      <c r="G235">
        <f t="shared" si="21"/>
        <v>1.4590196078431371E-3</v>
      </c>
      <c r="H235">
        <v>428</v>
      </c>
    </row>
    <row r="236" spans="1:8" x14ac:dyDescent="0.25">
      <c r="A236">
        <v>430</v>
      </c>
      <c r="B236">
        <f>VLOOKUP($B$2,'Standard Deposition Curves'!$B$18:$OL$23,(A236/2+1),FALSE)</f>
        <v>1.6000000000000001E-3</v>
      </c>
      <c r="C236">
        <f t="shared" si="17"/>
        <v>1.5900000000000001E-3</v>
      </c>
      <c r="D236">
        <f t="shared" si="18"/>
        <v>1.5900000000000001E-3</v>
      </c>
      <c r="E236">
        <f t="shared" si="19"/>
        <v>1.5900000000000001E-3</v>
      </c>
      <c r="F236">
        <f t="shared" si="20"/>
        <v>1.5636363636363636E-3</v>
      </c>
      <c r="G236">
        <f t="shared" si="21"/>
        <v>1.4541176470588234E-3</v>
      </c>
      <c r="H236">
        <v>430</v>
      </c>
    </row>
    <row r="237" spans="1:8" x14ac:dyDescent="0.25">
      <c r="A237">
        <v>432</v>
      </c>
      <c r="B237">
        <f>VLOOKUP($B$2,'Standard Deposition Curves'!$B$18:$OL$23,(A237/2+1),FALSE)</f>
        <v>1.5900000000000001E-3</v>
      </c>
      <c r="C237">
        <f t="shared" si="17"/>
        <v>1.5816666666666668E-3</v>
      </c>
      <c r="D237">
        <f t="shared" si="18"/>
        <v>1.5816666666666668E-3</v>
      </c>
      <c r="E237">
        <f t="shared" si="19"/>
        <v>1.5816666666666668E-3</v>
      </c>
      <c r="F237">
        <f t="shared" si="20"/>
        <v>1.5563636363636363E-3</v>
      </c>
      <c r="G237">
        <f t="shared" si="21"/>
        <v>1.4492156862745099E-3</v>
      </c>
      <c r="H237">
        <v>432</v>
      </c>
    </row>
    <row r="238" spans="1:8" x14ac:dyDescent="0.25">
      <c r="A238">
        <v>434</v>
      </c>
      <c r="B238">
        <f>VLOOKUP($B$2,'Standard Deposition Curves'!$B$18:$OL$23,(A238/2+1),FALSE)</f>
        <v>1.58E-3</v>
      </c>
      <c r="C238">
        <f t="shared" si="17"/>
        <v>1.5783333333333333E-3</v>
      </c>
      <c r="D238">
        <f t="shared" si="18"/>
        <v>1.5783333333333333E-3</v>
      </c>
      <c r="E238">
        <f t="shared" si="19"/>
        <v>1.5783333333333333E-3</v>
      </c>
      <c r="F238">
        <f t="shared" si="20"/>
        <v>1.5499999999999999E-3</v>
      </c>
      <c r="G238">
        <f t="shared" si="21"/>
        <v>1.4445098039215689E-3</v>
      </c>
      <c r="H238">
        <v>434</v>
      </c>
    </row>
    <row r="239" spans="1:8" x14ac:dyDescent="0.25">
      <c r="A239">
        <v>436</v>
      </c>
      <c r="B239">
        <f>VLOOKUP($B$2,'Standard Deposition Curves'!$B$18:$OL$23,(A239/2+1),FALSE)</f>
        <v>1.58E-3</v>
      </c>
      <c r="C239">
        <f t="shared" si="17"/>
        <v>1.5700000000000002E-3</v>
      </c>
      <c r="D239">
        <f t="shared" si="18"/>
        <v>1.5700000000000002E-3</v>
      </c>
      <c r="E239">
        <f t="shared" si="19"/>
        <v>1.5700000000000002E-3</v>
      </c>
      <c r="F239">
        <f t="shared" si="20"/>
        <v>1.5436363636363636E-3</v>
      </c>
      <c r="G239">
        <f t="shared" si="21"/>
        <v>1.4398039215686275E-3</v>
      </c>
      <c r="H239">
        <v>436</v>
      </c>
    </row>
    <row r="240" spans="1:8" x14ac:dyDescent="0.25">
      <c r="A240">
        <v>438</v>
      </c>
      <c r="B240">
        <f>VLOOKUP($B$2,'Standard Deposition Curves'!$B$18:$OL$23,(A240/2+1),FALSE)</f>
        <v>1.57E-3</v>
      </c>
      <c r="C240">
        <f t="shared" si="17"/>
        <v>1.5616666666666667E-3</v>
      </c>
      <c r="D240">
        <f t="shared" si="18"/>
        <v>1.5616666666666667E-3</v>
      </c>
      <c r="E240">
        <f t="shared" si="19"/>
        <v>1.5616666666666667E-3</v>
      </c>
      <c r="F240">
        <f t="shared" si="20"/>
        <v>1.5372727272727274E-3</v>
      </c>
      <c r="G240">
        <f t="shared" si="21"/>
        <v>1.4350980392156864E-3</v>
      </c>
      <c r="H240">
        <v>438</v>
      </c>
    </row>
    <row r="241" spans="1:8" x14ac:dyDescent="0.25">
      <c r="A241">
        <v>440</v>
      </c>
      <c r="B241">
        <f>VLOOKUP($B$2,'Standard Deposition Curves'!$B$18:$OL$23,(A241/2+1),FALSE)</f>
        <v>1.56E-3</v>
      </c>
      <c r="C241">
        <f t="shared" si="17"/>
        <v>1.5583333333333334E-3</v>
      </c>
      <c r="D241">
        <f t="shared" si="18"/>
        <v>1.5583333333333334E-3</v>
      </c>
      <c r="E241">
        <f t="shared" si="19"/>
        <v>1.5583333333333334E-3</v>
      </c>
      <c r="F241">
        <f t="shared" si="20"/>
        <v>1.530909090909091E-3</v>
      </c>
      <c r="G241">
        <f t="shared" si="21"/>
        <v>1.4305882352941175E-3</v>
      </c>
      <c r="H241">
        <v>440</v>
      </c>
    </row>
    <row r="242" spans="1:8" x14ac:dyDescent="0.25">
      <c r="A242">
        <v>442</v>
      </c>
      <c r="B242">
        <f>VLOOKUP($B$2,'Standard Deposition Curves'!$B$18:$OL$23,(A242/2+1),FALSE)</f>
        <v>1.56E-3</v>
      </c>
      <c r="C242">
        <f t="shared" si="17"/>
        <v>1.5499999999999999E-3</v>
      </c>
      <c r="D242">
        <f t="shared" si="18"/>
        <v>1.5499999999999999E-3</v>
      </c>
      <c r="E242">
        <f t="shared" si="19"/>
        <v>1.5499999999999999E-3</v>
      </c>
      <c r="F242">
        <f t="shared" si="20"/>
        <v>1.5245454545454546E-3</v>
      </c>
      <c r="G242">
        <f t="shared" si="21"/>
        <v>1.4262745098039215E-3</v>
      </c>
      <c r="H242">
        <v>442</v>
      </c>
    </row>
    <row r="243" spans="1:8" x14ac:dyDescent="0.25">
      <c r="A243">
        <v>444</v>
      </c>
      <c r="B243">
        <f>VLOOKUP($B$2,'Standard Deposition Curves'!$B$18:$OL$23,(A243/2+1),FALSE)</f>
        <v>1.5499999999999999E-3</v>
      </c>
      <c r="C243">
        <f t="shared" si="17"/>
        <v>1.5416666666666667E-3</v>
      </c>
      <c r="D243">
        <f t="shared" si="18"/>
        <v>1.5416666666666667E-3</v>
      </c>
      <c r="E243">
        <f t="shared" si="19"/>
        <v>1.5416666666666667E-3</v>
      </c>
      <c r="F243">
        <f t="shared" si="20"/>
        <v>1.518181818181818E-3</v>
      </c>
      <c r="G243">
        <f t="shared" si="21"/>
        <v>1.4219607843137252E-3</v>
      </c>
      <c r="H243">
        <v>444</v>
      </c>
    </row>
    <row r="244" spans="1:8" x14ac:dyDescent="0.25">
      <c r="A244">
        <v>446</v>
      </c>
      <c r="B244">
        <f>VLOOKUP($B$2,'Standard Deposition Curves'!$B$18:$OL$23,(A244/2+1),FALSE)</f>
        <v>1.5399999999999999E-3</v>
      </c>
      <c r="C244">
        <f t="shared" si="17"/>
        <v>1.5383333333333332E-3</v>
      </c>
      <c r="D244">
        <f t="shared" si="18"/>
        <v>1.5383333333333332E-3</v>
      </c>
      <c r="E244">
        <f t="shared" si="19"/>
        <v>1.5383333333333332E-3</v>
      </c>
      <c r="F244">
        <f t="shared" si="20"/>
        <v>1.5118181818181821E-3</v>
      </c>
      <c r="G244">
        <f t="shared" si="21"/>
        <v>1.4178431372549015E-3</v>
      </c>
      <c r="H244">
        <v>446</v>
      </c>
    </row>
    <row r="245" spans="1:8" x14ac:dyDescent="0.25">
      <c r="A245">
        <v>448</v>
      </c>
      <c r="B245">
        <f>VLOOKUP($B$2,'Standard Deposition Curves'!$B$18:$OL$23,(A245/2+1),FALSE)</f>
        <v>1.5399999999999999E-3</v>
      </c>
      <c r="C245">
        <f t="shared" si="17"/>
        <v>1.5300000000000001E-3</v>
      </c>
      <c r="D245">
        <f t="shared" si="18"/>
        <v>1.5300000000000001E-3</v>
      </c>
      <c r="E245">
        <f t="shared" si="19"/>
        <v>1.5300000000000001E-3</v>
      </c>
      <c r="F245">
        <f t="shared" si="20"/>
        <v>1.5063636363636364E-3</v>
      </c>
      <c r="G245">
        <f t="shared" si="21"/>
        <v>1.4137254901960777E-3</v>
      </c>
      <c r="H245">
        <v>448</v>
      </c>
    </row>
    <row r="246" spans="1:8" x14ac:dyDescent="0.25">
      <c r="A246">
        <v>450</v>
      </c>
      <c r="B246">
        <f>VLOOKUP($B$2,'Standard Deposition Curves'!$B$18:$OL$23,(A246/2+1),FALSE)</f>
        <v>1.5299999999999999E-3</v>
      </c>
      <c r="C246">
        <f t="shared" si="17"/>
        <v>1.5216666666666666E-3</v>
      </c>
      <c r="D246">
        <f t="shared" si="18"/>
        <v>1.5216666666666666E-3</v>
      </c>
      <c r="E246">
        <f t="shared" si="19"/>
        <v>1.5216666666666666E-3</v>
      </c>
      <c r="F246">
        <f t="shared" si="20"/>
        <v>1.5E-3</v>
      </c>
      <c r="G246">
        <f t="shared" si="21"/>
        <v>1.4096078431372542E-3</v>
      </c>
      <c r="H246">
        <v>450</v>
      </c>
    </row>
    <row r="247" spans="1:8" x14ac:dyDescent="0.25">
      <c r="A247">
        <v>452</v>
      </c>
      <c r="B247">
        <f>VLOOKUP($B$2,'Standard Deposition Curves'!$B$18:$OL$23,(A247/2+1),FALSE)</f>
        <v>1.5200000000000001E-3</v>
      </c>
      <c r="C247">
        <f t="shared" si="17"/>
        <v>1.5183333333333333E-3</v>
      </c>
      <c r="D247">
        <f t="shared" si="18"/>
        <v>1.5183333333333333E-3</v>
      </c>
      <c r="E247">
        <f t="shared" si="19"/>
        <v>1.5183333333333333E-3</v>
      </c>
      <c r="F247">
        <f t="shared" si="20"/>
        <v>1.4936363636363637E-3</v>
      </c>
      <c r="G247">
        <f t="shared" si="21"/>
        <v>1.4056862745098035E-3</v>
      </c>
      <c r="H247">
        <v>452</v>
      </c>
    </row>
    <row r="248" spans="1:8" x14ac:dyDescent="0.25">
      <c r="A248">
        <v>454</v>
      </c>
      <c r="B248">
        <f>VLOOKUP($B$2,'Standard Deposition Curves'!$B$18:$OL$23,(A248/2+1),FALSE)</f>
        <v>1.5200000000000001E-3</v>
      </c>
      <c r="C248">
        <f t="shared" si="17"/>
        <v>1.5116666666666666E-3</v>
      </c>
      <c r="D248">
        <f t="shared" si="18"/>
        <v>1.5116666666666666E-3</v>
      </c>
      <c r="E248">
        <f t="shared" si="19"/>
        <v>1.5116666666666666E-3</v>
      </c>
      <c r="F248">
        <f t="shared" si="20"/>
        <v>1.4881818181818182E-3</v>
      </c>
      <c r="G248">
        <f t="shared" si="21"/>
        <v>1.4019607843137253E-3</v>
      </c>
      <c r="H248">
        <v>454</v>
      </c>
    </row>
    <row r="249" spans="1:8" x14ac:dyDescent="0.25">
      <c r="A249">
        <v>456</v>
      </c>
      <c r="B249">
        <f>VLOOKUP($B$2,'Standard Deposition Curves'!$B$18:$OL$23,(A249/2+1),FALSE)</f>
        <v>1.5100000000000001E-3</v>
      </c>
      <c r="C249">
        <f t="shared" si="17"/>
        <v>1.5083333333333335E-3</v>
      </c>
      <c r="D249">
        <f t="shared" si="18"/>
        <v>1.5083333333333335E-3</v>
      </c>
      <c r="E249">
        <f t="shared" si="19"/>
        <v>1.5083333333333335E-3</v>
      </c>
      <c r="F249">
        <f t="shared" si="20"/>
        <v>1.4818181818181816E-3</v>
      </c>
      <c r="G249">
        <f t="shared" si="21"/>
        <v>1.398235294117647E-3</v>
      </c>
      <c r="H249">
        <v>456</v>
      </c>
    </row>
    <row r="250" spans="1:8" x14ac:dyDescent="0.25">
      <c r="A250">
        <v>458</v>
      </c>
      <c r="B250">
        <f>VLOOKUP($B$2,'Standard Deposition Curves'!$B$18:$OL$23,(A250/2+1),FALSE)</f>
        <v>1.5100000000000001E-3</v>
      </c>
      <c r="C250">
        <f t="shared" si="17"/>
        <v>1.4999999999999998E-3</v>
      </c>
      <c r="D250">
        <f t="shared" si="18"/>
        <v>1.4999999999999998E-3</v>
      </c>
      <c r="E250">
        <f t="shared" si="19"/>
        <v>1.4999999999999998E-3</v>
      </c>
      <c r="F250">
        <f t="shared" si="20"/>
        <v>1.4763636363636365E-3</v>
      </c>
      <c r="G250">
        <f t="shared" si="21"/>
        <v>1.3945098039215686E-3</v>
      </c>
      <c r="H250">
        <v>458</v>
      </c>
    </row>
    <row r="251" spans="1:8" x14ac:dyDescent="0.25">
      <c r="A251">
        <v>460</v>
      </c>
      <c r="B251">
        <f>VLOOKUP($B$2,'Standard Deposition Curves'!$B$18:$OL$23,(A251/2+1),FALSE)</f>
        <v>1.5E-3</v>
      </c>
      <c r="C251">
        <f t="shared" si="17"/>
        <v>1.4916666666666665E-3</v>
      </c>
      <c r="D251">
        <f t="shared" si="18"/>
        <v>1.4916666666666665E-3</v>
      </c>
      <c r="E251">
        <f t="shared" si="19"/>
        <v>1.4916666666666665E-3</v>
      </c>
      <c r="F251">
        <f t="shared" si="20"/>
        <v>1.47E-3</v>
      </c>
      <c r="G251">
        <f t="shared" si="21"/>
        <v>1.3907843137254904E-3</v>
      </c>
      <c r="H251">
        <v>460</v>
      </c>
    </row>
    <row r="252" spans="1:8" x14ac:dyDescent="0.25">
      <c r="A252">
        <v>462</v>
      </c>
      <c r="B252">
        <f>VLOOKUP($B$2,'Standard Deposition Curves'!$B$18:$OL$23,(A252/2+1),FALSE)</f>
        <v>1.49E-3</v>
      </c>
      <c r="C252">
        <f t="shared" si="17"/>
        <v>1.4883333333333335E-3</v>
      </c>
      <c r="D252">
        <f t="shared" si="18"/>
        <v>1.4883333333333335E-3</v>
      </c>
      <c r="E252">
        <f t="shared" si="19"/>
        <v>1.4883333333333335E-3</v>
      </c>
      <c r="F252">
        <f t="shared" si="20"/>
        <v>1.4645454545454545E-3</v>
      </c>
      <c r="G252">
        <f t="shared" si="21"/>
        <v>1.3872549019607844E-3</v>
      </c>
      <c r="H252">
        <v>462</v>
      </c>
    </row>
    <row r="253" spans="1:8" x14ac:dyDescent="0.25">
      <c r="A253">
        <v>464</v>
      </c>
      <c r="B253">
        <f>VLOOKUP($B$2,'Standard Deposition Curves'!$B$18:$OL$23,(A253/2+1),FALSE)</f>
        <v>1.49E-3</v>
      </c>
      <c r="C253">
        <f t="shared" si="17"/>
        <v>1.4816666666666665E-3</v>
      </c>
      <c r="D253">
        <f t="shared" si="18"/>
        <v>1.4816666666666665E-3</v>
      </c>
      <c r="E253">
        <f t="shared" si="19"/>
        <v>1.4816666666666665E-3</v>
      </c>
      <c r="F253">
        <f t="shared" si="20"/>
        <v>1.459090909090909E-3</v>
      </c>
      <c r="G253">
        <f t="shared" si="21"/>
        <v>1.3839215686274511E-3</v>
      </c>
      <c r="H253">
        <v>464</v>
      </c>
    </row>
    <row r="254" spans="1:8" x14ac:dyDescent="0.25">
      <c r="A254">
        <v>466</v>
      </c>
      <c r="B254">
        <f>VLOOKUP($B$2,'Standard Deposition Curves'!$B$18:$OL$23,(A254/2+1),FALSE)</f>
        <v>1.48E-3</v>
      </c>
      <c r="C254">
        <f t="shared" si="17"/>
        <v>1.4783333333333332E-3</v>
      </c>
      <c r="D254">
        <f t="shared" si="18"/>
        <v>1.4783333333333332E-3</v>
      </c>
      <c r="E254">
        <f t="shared" si="19"/>
        <v>1.4783333333333332E-3</v>
      </c>
      <c r="F254">
        <f t="shared" si="20"/>
        <v>1.4536363636363638E-3</v>
      </c>
      <c r="G254">
        <f t="shared" si="21"/>
        <v>1.3805882352941176E-3</v>
      </c>
      <c r="H254">
        <v>466</v>
      </c>
    </row>
    <row r="255" spans="1:8" x14ac:dyDescent="0.25">
      <c r="A255">
        <v>468</v>
      </c>
      <c r="B255">
        <f>VLOOKUP($B$2,'Standard Deposition Curves'!$B$18:$OL$23,(A255/2+1),FALSE)</f>
        <v>1.48E-3</v>
      </c>
      <c r="C255">
        <f t="shared" si="17"/>
        <v>1.47E-3</v>
      </c>
      <c r="D255">
        <f t="shared" si="18"/>
        <v>1.47E-3</v>
      </c>
      <c r="E255">
        <f t="shared" si="19"/>
        <v>1.47E-3</v>
      </c>
      <c r="F255">
        <f t="shared" si="20"/>
        <v>1.4481818181818185E-3</v>
      </c>
      <c r="G255">
        <f t="shared" si="21"/>
        <v>1.3772549019607846E-3</v>
      </c>
      <c r="H255">
        <v>468</v>
      </c>
    </row>
    <row r="256" spans="1:8" x14ac:dyDescent="0.25">
      <c r="A256">
        <v>470</v>
      </c>
      <c r="B256">
        <f>VLOOKUP($B$2,'Standard Deposition Curves'!$B$18:$OL$23,(A256/2+1),FALSE)</f>
        <v>1.47E-3</v>
      </c>
      <c r="C256">
        <f t="shared" si="17"/>
        <v>1.4616666666666667E-3</v>
      </c>
      <c r="D256">
        <f t="shared" si="18"/>
        <v>1.4616666666666667E-3</v>
      </c>
      <c r="E256">
        <f t="shared" si="19"/>
        <v>1.4616666666666667E-3</v>
      </c>
      <c r="F256">
        <f t="shared" si="20"/>
        <v>1.4427272727272728E-3</v>
      </c>
      <c r="G256">
        <f t="shared" si="21"/>
        <v>1.3739215686274511E-3</v>
      </c>
      <c r="H256">
        <v>470</v>
      </c>
    </row>
    <row r="257" spans="1:8" x14ac:dyDescent="0.25">
      <c r="A257">
        <v>472</v>
      </c>
      <c r="B257">
        <f>VLOOKUP($B$2,'Standard Deposition Curves'!$B$18:$OL$23,(A257/2+1),FALSE)</f>
        <v>1.4599999999999999E-3</v>
      </c>
      <c r="C257">
        <f t="shared" si="17"/>
        <v>1.4583333333333332E-3</v>
      </c>
      <c r="D257">
        <f t="shared" si="18"/>
        <v>1.4583333333333332E-3</v>
      </c>
      <c r="E257">
        <f t="shared" si="19"/>
        <v>1.4583333333333332E-3</v>
      </c>
      <c r="F257">
        <f t="shared" si="20"/>
        <v>1.4372727272727274E-3</v>
      </c>
      <c r="G257">
        <f t="shared" si="21"/>
        <v>1.3707843137254901E-3</v>
      </c>
      <c r="H257">
        <v>472</v>
      </c>
    </row>
    <row r="258" spans="1:8" x14ac:dyDescent="0.25">
      <c r="A258">
        <v>474</v>
      </c>
      <c r="B258">
        <f>VLOOKUP($B$2,'Standard Deposition Curves'!$B$18:$OL$23,(A258/2+1),FALSE)</f>
        <v>1.4599999999999999E-3</v>
      </c>
      <c r="C258">
        <f t="shared" si="17"/>
        <v>1.4516666666666664E-3</v>
      </c>
      <c r="D258">
        <f t="shared" si="18"/>
        <v>1.4516666666666664E-3</v>
      </c>
      <c r="E258">
        <f t="shared" si="19"/>
        <v>1.4516666666666664E-3</v>
      </c>
      <c r="F258">
        <f t="shared" si="20"/>
        <v>1.4327272727272728E-3</v>
      </c>
      <c r="G258">
        <f t="shared" si="21"/>
        <v>1.367843137254902E-3</v>
      </c>
      <c r="H258">
        <v>474</v>
      </c>
    </row>
    <row r="259" spans="1:8" x14ac:dyDescent="0.25">
      <c r="A259">
        <v>476</v>
      </c>
      <c r="B259">
        <f>VLOOKUP($B$2,'Standard Deposition Curves'!$B$18:$OL$23,(A259/2+1),FALSE)</f>
        <v>1.4499999999999999E-3</v>
      </c>
      <c r="C259">
        <f t="shared" si="17"/>
        <v>1.4483333333333334E-3</v>
      </c>
      <c r="D259">
        <f t="shared" si="18"/>
        <v>1.4483333333333334E-3</v>
      </c>
      <c r="E259">
        <f t="shared" si="19"/>
        <v>1.4483333333333334E-3</v>
      </c>
      <c r="F259">
        <f t="shared" si="20"/>
        <v>1.4272727272727271E-3</v>
      </c>
      <c r="G259">
        <f t="shared" si="21"/>
        <v>1.3649019607843138E-3</v>
      </c>
      <c r="H259">
        <v>476</v>
      </c>
    </row>
    <row r="260" spans="1:8" x14ac:dyDescent="0.25">
      <c r="A260">
        <v>478</v>
      </c>
      <c r="B260">
        <f>VLOOKUP($B$2,'Standard Deposition Curves'!$B$18:$OL$23,(A260/2+1),FALSE)</f>
        <v>1.4499999999999999E-3</v>
      </c>
      <c r="C260">
        <f t="shared" si="17"/>
        <v>1.4416666666666668E-3</v>
      </c>
      <c r="D260">
        <f t="shared" si="18"/>
        <v>1.4416666666666668E-3</v>
      </c>
      <c r="E260">
        <f t="shared" si="19"/>
        <v>1.4416666666666668E-3</v>
      </c>
      <c r="F260">
        <f t="shared" si="20"/>
        <v>1.4227272727272726E-3</v>
      </c>
      <c r="G260">
        <f t="shared" si="21"/>
        <v>1.3619607843137257E-3</v>
      </c>
      <c r="H260">
        <v>478</v>
      </c>
    </row>
    <row r="261" spans="1:8" x14ac:dyDescent="0.25">
      <c r="A261">
        <v>480</v>
      </c>
      <c r="B261">
        <f>VLOOKUP($B$2,'Standard Deposition Curves'!$B$18:$OL$23,(A261/2+1),FALSE)</f>
        <v>1.4400000000000001E-3</v>
      </c>
      <c r="C261">
        <f t="shared" si="17"/>
        <v>1.4383333333333333E-3</v>
      </c>
      <c r="D261">
        <f t="shared" si="18"/>
        <v>1.4383333333333333E-3</v>
      </c>
      <c r="E261">
        <f t="shared" si="19"/>
        <v>1.4383333333333333E-3</v>
      </c>
      <c r="F261">
        <f t="shared" si="20"/>
        <v>1.4181818181818182E-3</v>
      </c>
      <c r="G261">
        <f t="shared" si="21"/>
        <v>1.3590196078431371E-3</v>
      </c>
      <c r="H261">
        <v>480</v>
      </c>
    </row>
    <row r="262" spans="1:8" x14ac:dyDescent="0.25">
      <c r="A262">
        <v>482</v>
      </c>
      <c r="B262">
        <f>VLOOKUP($B$2,'Standard Deposition Curves'!$B$18:$OL$23,(A262/2+1),FALSE)</f>
        <v>1.4400000000000001E-3</v>
      </c>
      <c r="C262">
        <f t="shared" si="17"/>
        <v>1.4316666666666668E-3</v>
      </c>
      <c r="D262">
        <f t="shared" si="18"/>
        <v>1.4316666666666668E-3</v>
      </c>
      <c r="E262">
        <f t="shared" si="19"/>
        <v>1.4316666666666668E-3</v>
      </c>
      <c r="F262">
        <f t="shared" si="20"/>
        <v>1.4136363636363637E-3</v>
      </c>
      <c r="G262">
        <f t="shared" si="21"/>
        <v>1.3562745098039213E-3</v>
      </c>
      <c r="H262">
        <v>482</v>
      </c>
    </row>
    <row r="263" spans="1:8" x14ac:dyDescent="0.25">
      <c r="A263">
        <v>484</v>
      </c>
      <c r="B263">
        <f>VLOOKUP($B$2,'Standard Deposition Curves'!$B$18:$OL$23,(A263/2+1),FALSE)</f>
        <v>1.4300000000000001E-3</v>
      </c>
      <c r="C263">
        <f t="shared" si="17"/>
        <v>1.4283333333333335E-3</v>
      </c>
      <c r="D263">
        <f t="shared" si="18"/>
        <v>1.4283333333333335E-3</v>
      </c>
      <c r="E263">
        <f t="shared" si="19"/>
        <v>1.4283333333333335E-3</v>
      </c>
      <c r="F263">
        <f t="shared" si="20"/>
        <v>1.4090909090909093E-3</v>
      </c>
      <c r="G263">
        <f t="shared" si="21"/>
        <v>1.3535294117647055E-3</v>
      </c>
      <c r="H263">
        <v>484</v>
      </c>
    </row>
    <row r="264" spans="1:8" x14ac:dyDescent="0.25">
      <c r="A264">
        <v>486</v>
      </c>
      <c r="B264">
        <f>VLOOKUP($B$2,'Standard Deposition Curves'!$B$18:$OL$23,(A264/2+1),FALSE)</f>
        <v>1.4300000000000001E-3</v>
      </c>
      <c r="C264">
        <f t="shared" si="17"/>
        <v>1.4216666666666668E-3</v>
      </c>
      <c r="D264">
        <f t="shared" si="18"/>
        <v>1.4216666666666668E-3</v>
      </c>
      <c r="E264">
        <f t="shared" si="19"/>
        <v>1.4216666666666668E-3</v>
      </c>
      <c r="F264">
        <f t="shared" si="20"/>
        <v>1.4054545454545457E-3</v>
      </c>
      <c r="G264">
        <f t="shared" si="21"/>
        <v>1.3508921568627448E-3</v>
      </c>
      <c r="H264">
        <v>486</v>
      </c>
    </row>
    <row r="265" spans="1:8" x14ac:dyDescent="0.25">
      <c r="A265">
        <v>488</v>
      </c>
      <c r="B265">
        <f>VLOOKUP($B$2,'Standard Deposition Curves'!$B$18:$OL$23,(A265/2+1),FALSE)</f>
        <v>1.42E-3</v>
      </c>
      <c r="C265">
        <f t="shared" si="17"/>
        <v>1.4183333333333333E-3</v>
      </c>
      <c r="D265">
        <f t="shared" si="18"/>
        <v>1.4183333333333333E-3</v>
      </c>
      <c r="E265">
        <f t="shared" si="19"/>
        <v>1.4183333333333333E-3</v>
      </c>
      <c r="F265">
        <f t="shared" si="20"/>
        <v>1.4009090909090911E-3</v>
      </c>
      <c r="G265">
        <f t="shared" si="21"/>
        <v>1.3481470588235294E-3</v>
      </c>
      <c r="H265">
        <v>488</v>
      </c>
    </row>
    <row r="266" spans="1:8" x14ac:dyDescent="0.25">
      <c r="A266">
        <v>490</v>
      </c>
      <c r="B266">
        <f>VLOOKUP($B$2,'Standard Deposition Curves'!$B$18:$OL$23,(A266/2+1),FALSE)</f>
        <v>1.42E-3</v>
      </c>
      <c r="C266">
        <f t="shared" si="17"/>
        <v>1.4116666666666668E-3</v>
      </c>
      <c r="D266">
        <f t="shared" si="18"/>
        <v>1.4116666666666668E-3</v>
      </c>
      <c r="E266">
        <f t="shared" si="19"/>
        <v>1.4116666666666668E-3</v>
      </c>
      <c r="F266">
        <f t="shared" si="20"/>
        <v>1.3972727272727273E-3</v>
      </c>
      <c r="G266">
        <f t="shared" si="21"/>
        <v>1.3455980392156864E-3</v>
      </c>
      <c r="H266">
        <v>490</v>
      </c>
    </row>
    <row r="267" spans="1:8" x14ac:dyDescent="0.25">
      <c r="A267">
        <v>492</v>
      </c>
      <c r="B267">
        <f>VLOOKUP($B$2,'Standard Deposition Curves'!$B$18:$OL$23,(A267/2+1),FALSE)</f>
        <v>1.41E-3</v>
      </c>
      <c r="C267">
        <f t="shared" si="17"/>
        <v>1.4083333333333333E-3</v>
      </c>
      <c r="D267">
        <f t="shared" si="18"/>
        <v>1.4083333333333333E-3</v>
      </c>
      <c r="E267">
        <f t="shared" si="19"/>
        <v>1.4083333333333333E-3</v>
      </c>
      <c r="F267">
        <f t="shared" si="20"/>
        <v>1.3936363636363636E-3</v>
      </c>
      <c r="G267">
        <f t="shared" si="21"/>
        <v>1.3430490196078431E-3</v>
      </c>
      <c r="H267">
        <v>492</v>
      </c>
    </row>
    <row r="268" spans="1:8" x14ac:dyDescent="0.25">
      <c r="A268">
        <v>494</v>
      </c>
      <c r="B268">
        <f>VLOOKUP($B$2,'Standard Deposition Curves'!$B$18:$OL$23,(A268/2+1),FALSE)</f>
        <v>1.41E-3</v>
      </c>
      <c r="C268">
        <f t="shared" si="17"/>
        <v>1.4016666666666667E-3</v>
      </c>
      <c r="D268">
        <f t="shared" si="18"/>
        <v>1.4016666666666667E-3</v>
      </c>
      <c r="E268">
        <f t="shared" si="19"/>
        <v>1.4016666666666667E-3</v>
      </c>
      <c r="F268">
        <f t="shared" si="20"/>
        <v>1.3899999999999997E-3</v>
      </c>
      <c r="G268">
        <f t="shared" si="21"/>
        <v>1.3406960784313727E-3</v>
      </c>
      <c r="H268">
        <v>494</v>
      </c>
    </row>
    <row r="269" spans="1:8" x14ac:dyDescent="0.25">
      <c r="A269">
        <v>496</v>
      </c>
      <c r="B269">
        <f>VLOOKUP($B$2,'Standard Deposition Curves'!$B$18:$OL$23,(A269/2+1),FALSE)</f>
        <v>1.4E-3</v>
      </c>
      <c r="C269">
        <f t="shared" si="17"/>
        <v>1.4E-3</v>
      </c>
      <c r="D269">
        <f t="shared" si="18"/>
        <v>1.4E-3</v>
      </c>
      <c r="E269">
        <f t="shared" si="19"/>
        <v>1.4E-3</v>
      </c>
      <c r="F269">
        <f t="shared" si="20"/>
        <v>1.3863636363636361E-3</v>
      </c>
      <c r="G269">
        <f t="shared" si="21"/>
        <v>1.3381470588235294E-3</v>
      </c>
      <c r="H269">
        <v>496</v>
      </c>
    </row>
    <row r="270" spans="1:8" x14ac:dyDescent="0.25">
      <c r="A270">
        <v>498</v>
      </c>
      <c r="B270">
        <f>VLOOKUP($B$2,'Standard Deposition Curves'!$B$18:$OL$23,(A270/2+1),FALSE)</f>
        <v>1.4E-3</v>
      </c>
      <c r="C270">
        <f t="shared" si="17"/>
        <v>1.3983333333333332E-3</v>
      </c>
      <c r="D270">
        <f t="shared" si="18"/>
        <v>1.3983333333333332E-3</v>
      </c>
      <c r="E270">
        <f t="shared" si="19"/>
        <v>1.3983333333333332E-3</v>
      </c>
      <c r="F270">
        <f t="shared" si="20"/>
        <v>1.3836363636363634E-3</v>
      </c>
      <c r="G270">
        <f t="shared" si="21"/>
        <v>1.3357941176470589E-3</v>
      </c>
      <c r="H270">
        <v>498</v>
      </c>
    </row>
    <row r="271" spans="1:8" x14ac:dyDescent="0.25">
      <c r="A271">
        <v>500</v>
      </c>
      <c r="B271">
        <f>VLOOKUP($B$2,'Standard Deposition Curves'!$B$18:$OL$23,(A271/2+1),FALSE)</f>
        <v>1.4E-3</v>
      </c>
      <c r="C271">
        <f t="shared" si="17"/>
        <v>1.3916666666666667E-3</v>
      </c>
      <c r="D271">
        <f t="shared" si="18"/>
        <v>1.3916666666666667E-3</v>
      </c>
      <c r="E271">
        <f t="shared" si="19"/>
        <v>1.3916666666666667E-3</v>
      </c>
      <c r="F271">
        <f t="shared" si="20"/>
        <v>1.3809090909090906E-3</v>
      </c>
      <c r="G271">
        <f t="shared" si="21"/>
        <v>1.3334411764705885E-3</v>
      </c>
      <c r="H271">
        <v>500</v>
      </c>
    </row>
    <row r="272" spans="1:8" x14ac:dyDescent="0.25">
      <c r="A272">
        <v>502</v>
      </c>
      <c r="B272">
        <f>VLOOKUP($B$2,'Standard Deposition Curves'!$B$18:$OL$23,(A272/2+1),FALSE)</f>
        <v>1.39E-3</v>
      </c>
      <c r="C272">
        <f t="shared" si="17"/>
        <v>1.39E-3</v>
      </c>
      <c r="D272">
        <f t="shared" si="18"/>
        <v>1.39E-3</v>
      </c>
      <c r="E272">
        <f t="shared" si="19"/>
        <v>1.39E-3</v>
      </c>
      <c r="F272">
        <f t="shared" si="20"/>
        <v>1.3772727272727272E-3</v>
      </c>
      <c r="G272">
        <f t="shared" si="21"/>
        <v>1.331088235294118E-3</v>
      </c>
      <c r="H272">
        <v>502</v>
      </c>
    </row>
    <row r="273" spans="1:8" x14ac:dyDescent="0.25">
      <c r="A273">
        <v>504</v>
      </c>
      <c r="B273">
        <f>VLOOKUP($B$2,'Standard Deposition Curves'!$B$18:$OL$23,(A273/2+1),FALSE)</f>
        <v>1.39E-3</v>
      </c>
      <c r="C273">
        <f t="shared" si="17"/>
        <v>1.3883333333333334E-3</v>
      </c>
      <c r="D273">
        <f t="shared" si="18"/>
        <v>1.3883333333333334E-3</v>
      </c>
      <c r="E273">
        <f t="shared" si="19"/>
        <v>1.3883333333333334E-3</v>
      </c>
      <c r="F273">
        <f t="shared" si="20"/>
        <v>1.3745454545454545E-3</v>
      </c>
      <c r="G273">
        <f t="shared" si="21"/>
        <v>1.3287352941176473E-3</v>
      </c>
      <c r="H273">
        <v>504</v>
      </c>
    </row>
    <row r="274" spans="1:8" x14ac:dyDescent="0.25">
      <c r="A274">
        <v>506</v>
      </c>
      <c r="B274">
        <f>VLOOKUP($B$2,'Standard Deposition Curves'!$B$18:$OL$23,(A274/2+1),FALSE)</f>
        <v>1.39E-3</v>
      </c>
      <c r="C274">
        <f t="shared" si="17"/>
        <v>1.3816666666666667E-3</v>
      </c>
      <c r="D274">
        <f t="shared" si="18"/>
        <v>1.3816666666666667E-3</v>
      </c>
      <c r="E274">
        <f t="shared" si="19"/>
        <v>1.3816666666666667E-3</v>
      </c>
      <c r="F274">
        <f t="shared" si="20"/>
        <v>1.3718181818181817E-3</v>
      </c>
      <c r="G274">
        <f t="shared" si="21"/>
        <v>1.3263980392156866E-3</v>
      </c>
      <c r="H274">
        <v>506</v>
      </c>
    </row>
    <row r="275" spans="1:8" x14ac:dyDescent="0.25">
      <c r="A275">
        <v>508</v>
      </c>
      <c r="B275">
        <f>VLOOKUP($B$2,'Standard Deposition Curves'!$B$18:$OL$23,(A275/2+1),FALSE)</f>
        <v>1.3799999999999999E-3</v>
      </c>
      <c r="C275">
        <f t="shared" si="17"/>
        <v>1.3799999999999999E-3</v>
      </c>
      <c r="D275">
        <f t="shared" si="18"/>
        <v>1.3799999999999999E-3</v>
      </c>
      <c r="E275">
        <f t="shared" si="19"/>
        <v>1.3799999999999999E-3</v>
      </c>
      <c r="F275">
        <f t="shared" si="20"/>
        <v>1.3681818181818181E-3</v>
      </c>
      <c r="G275">
        <f t="shared" si="21"/>
        <v>1.3240450980392159E-3</v>
      </c>
      <c r="H275">
        <v>508</v>
      </c>
    </row>
    <row r="276" spans="1:8" x14ac:dyDescent="0.25">
      <c r="A276">
        <v>510</v>
      </c>
      <c r="B276">
        <f>VLOOKUP($B$2,'Standard Deposition Curves'!$B$18:$OL$23,(A276/2+1),FALSE)</f>
        <v>1.3799999999999999E-3</v>
      </c>
      <c r="C276">
        <f t="shared" si="17"/>
        <v>1.3783333333333332E-3</v>
      </c>
      <c r="D276">
        <f t="shared" si="18"/>
        <v>1.3783333333333332E-3</v>
      </c>
      <c r="E276">
        <f t="shared" si="19"/>
        <v>1.3783333333333332E-3</v>
      </c>
      <c r="F276">
        <f t="shared" si="20"/>
        <v>1.3654545454545456E-3</v>
      </c>
      <c r="G276">
        <f t="shared" si="21"/>
        <v>1.3216921568627454E-3</v>
      </c>
      <c r="H276">
        <v>510</v>
      </c>
    </row>
    <row r="277" spans="1:8" x14ac:dyDescent="0.25">
      <c r="A277">
        <v>512</v>
      </c>
      <c r="B277">
        <f>VLOOKUP($B$2,'Standard Deposition Curves'!$B$18:$OL$23,(A277/2+1),FALSE)</f>
        <v>1.3799999999999999E-3</v>
      </c>
      <c r="C277">
        <f t="shared" si="17"/>
        <v>1.3716666666666667E-3</v>
      </c>
      <c r="D277">
        <f t="shared" si="18"/>
        <v>1.3716666666666667E-3</v>
      </c>
      <c r="E277">
        <f t="shared" si="19"/>
        <v>1.3716666666666667E-3</v>
      </c>
      <c r="F277">
        <f t="shared" si="20"/>
        <v>1.3627272727272726E-3</v>
      </c>
      <c r="G277">
        <f t="shared" si="21"/>
        <v>1.3193392156862749E-3</v>
      </c>
      <c r="H277">
        <v>512</v>
      </c>
    </row>
    <row r="278" spans="1:8" x14ac:dyDescent="0.25">
      <c r="A278">
        <v>514</v>
      </c>
      <c r="B278">
        <f>VLOOKUP($B$2,'Standard Deposition Curves'!$B$18:$OL$23,(A278/2+1),FALSE)</f>
        <v>1.3699999999999999E-3</v>
      </c>
      <c r="C278">
        <f t="shared" si="17"/>
        <v>1.3699999999999999E-3</v>
      </c>
      <c r="D278">
        <f t="shared" si="18"/>
        <v>1.3699999999999999E-3</v>
      </c>
      <c r="E278">
        <f t="shared" si="19"/>
        <v>1.3699999999999999E-3</v>
      </c>
      <c r="F278">
        <f t="shared" si="20"/>
        <v>1.3600000000000001E-3</v>
      </c>
      <c r="G278">
        <f t="shared" si="21"/>
        <v>1.3169862745098045E-3</v>
      </c>
      <c r="H278">
        <v>514</v>
      </c>
    </row>
    <row r="279" spans="1:8" x14ac:dyDescent="0.25">
      <c r="A279">
        <v>516</v>
      </c>
      <c r="B279">
        <f>VLOOKUP($B$2,'Standard Deposition Curves'!$B$18:$OL$23,(A279/2+1),FALSE)</f>
        <v>1.3699999999999999E-3</v>
      </c>
      <c r="C279">
        <f t="shared" ref="C279:C342" si="22">AVERAGE(AVERAGE(B279:B280),B280,AVERAGE(B280:B281))</f>
        <v>1.3699999999999999E-3</v>
      </c>
      <c r="D279">
        <f t="shared" ref="D279:D342" si="23">AVERAGE(AVERAGE(B279:B280),B280,AVERAGE(B280:B281))</f>
        <v>1.3699999999999999E-3</v>
      </c>
      <c r="E279">
        <f t="shared" ref="E279:E342" si="24">AVERAGE(AVERAGE(B279:B280),B280,AVERAGE(B280:B281))</f>
        <v>1.3699999999999999E-3</v>
      </c>
      <c r="F279">
        <f t="shared" ref="F279:F342" si="25">AVERAGE(B279:B289)</f>
        <v>1.3572727272727276E-3</v>
      </c>
      <c r="G279">
        <f t="shared" ref="G279:G342" si="26">AVERAGE(B279:B329)</f>
        <v>1.3148294117647063E-3</v>
      </c>
      <c r="H279">
        <v>516</v>
      </c>
    </row>
    <row r="280" spans="1:8" x14ac:dyDescent="0.25">
      <c r="A280">
        <v>518</v>
      </c>
      <c r="B280">
        <f>VLOOKUP($B$2,'Standard Deposition Curves'!$B$18:$OL$23,(A280/2+1),FALSE)</f>
        <v>1.3699999999999999E-3</v>
      </c>
      <c r="C280">
        <f t="shared" si="22"/>
        <v>1.3683333333333332E-3</v>
      </c>
      <c r="D280">
        <f t="shared" si="23"/>
        <v>1.3683333333333332E-3</v>
      </c>
      <c r="E280">
        <f t="shared" si="24"/>
        <v>1.3683333333333332E-3</v>
      </c>
      <c r="F280">
        <f t="shared" si="25"/>
        <v>1.3545454545454548E-3</v>
      </c>
      <c r="G280">
        <f t="shared" si="26"/>
        <v>1.3124764705882358E-3</v>
      </c>
      <c r="H280">
        <v>518</v>
      </c>
    </row>
    <row r="281" spans="1:8" x14ac:dyDescent="0.25">
      <c r="A281">
        <v>520</v>
      </c>
      <c r="B281">
        <f>VLOOKUP($B$2,'Standard Deposition Curves'!$B$18:$OL$23,(A281/2+1),FALSE)</f>
        <v>1.3699999999999999E-3</v>
      </c>
      <c r="C281">
        <f t="shared" si="22"/>
        <v>1.3616666666666666E-3</v>
      </c>
      <c r="D281">
        <f t="shared" si="23"/>
        <v>1.3616666666666666E-3</v>
      </c>
      <c r="E281">
        <f t="shared" si="24"/>
        <v>1.3616666666666666E-3</v>
      </c>
      <c r="F281">
        <f t="shared" si="25"/>
        <v>1.3518181818181823E-3</v>
      </c>
      <c r="G281">
        <f t="shared" si="26"/>
        <v>1.3101235294117654E-3</v>
      </c>
      <c r="H281">
        <v>520</v>
      </c>
    </row>
    <row r="282" spans="1:8" x14ac:dyDescent="0.25">
      <c r="A282">
        <v>522</v>
      </c>
      <c r="B282">
        <f>VLOOKUP($B$2,'Standard Deposition Curves'!$B$18:$OL$23,(A282/2+1),FALSE)</f>
        <v>1.3600000000000001E-3</v>
      </c>
      <c r="C282">
        <f t="shared" si="22"/>
        <v>1.3600000000000001E-3</v>
      </c>
      <c r="D282">
        <f t="shared" si="23"/>
        <v>1.3600000000000001E-3</v>
      </c>
      <c r="E282">
        <f t="shared" si="24"/>
        <v>1.3600000000000001E-3</v>
      </c>
      <c r="F282">
        <f t="shared" si="25"/>
        <v>1.3490909090909096E-3</v>
      </c>
      <c r="G282">
        <f t="shared" si="26"/>
        <v>1.3077705882352947E-3</v>
      </c>
      <c r="H282">
        <v>522</v>
      </c>
    </row>
    <row r="283" spans="1:8" x14ac:dyDescent="0.25">
      <c r="A283">
        <v>524</v>
      </c>
      <c r="B283">
        <f>VLOOKUP($B$2,'Standard Deposition Curves'!$B$18:$OL$23,(A283/2+1),FALSE)</f>
        <v>1.3600000000000001E-3</v>
      </c>
      <c r="C283">
        <f t="shared" si="22"/>
        <v>1.3583333333333336E-3</v>
      </c>
      <c r="D283">
        <f t="shared" si="23"/>
        <v>1.3583333333333336E-3</v>
      </c>
      <c r="E283">
        <f t="shared" si="24"/>
        <v>1.3583333333333336E-3</v>
      </c>
      <c r="F283">
        <f t="shared" si="25"/>
        <v>1.347272727272728E-3</v>
      </c>
      <c r="G283">
        <f t="shared" si="26"/>
        <v>1.3054176470588242E-3</v>
      </c>
      <c r="H283">
        <v>524</v>
      </c>
    </row>
    <row r="284" spans="1:8" x14ac:dyDescent="0.25">
      <c r="A284">
        <v>526</v>
      </c>
      <c r="B284">
        <f>VLOOKUP($B$2,'Standard Deposition Curves'!$B$18:$OL$23,(A284/2+1),FALSE)</f>
        <v>1.3600000000000001E-3</v>
      </c>
      <c r="C284">
        <f t="shared" si="22"/>
        <v>1.3516666666666666E-3</v>
      </c>
      <c r="D284">
        <f t="shared" si="23"/>
        <v>1.3516666666666666E-3</v>
      </c>
      <c r="E284">
        <f t="shared" si="24"/>
        <v>1.3516666666666666E-3</v>
      </c>
      <c r="F284">
        <f t="shared" si="25"/>
        <v>1.3454545454545457E-3</v>
      </c>
      <c r="G284">
        <f t="shared" si="26"/>
        <v>1.3030647058823537E-3</v>
      </c>
      <c r="H284">
        <v>526</v>
      </c>
    </row>
    <row r="285" spans="1:8" x14ac:dyDescent="0.25">
      <c r="A285">
        <v>528</v>
      </c>
      <c r="B285">
        <f>VLOOKUP($B$2,'Standard Deposition Curves'!$B$18:$OL$23,(A285/2+1),FALSE)</f>
        <v>1.3500000000000001E-3</v>
      </c>
      <c r="C285">
        <f t="shared" si="22"/>
        <v>1.3499999999999999E-3</v>
      </c>
      <c r="D285">
        <f t="shared" si="23"/>
        <v>1.3499999999999999E-3</v>
      </c>
      <c r="E285">
        <f t="shared" si="24"/>
        <v>1.3499999999999999E-3</v>
      </c>
      <c r="F285">
        <f t="shared" si="25"/>
        <v>1.342727272727273E-3</v>
      </c>
      <c r="G285">
        <f t="shared" si="26"/>
        <v>1.300711764705883E-3</v>
      </c>
      <c r="H285">
        <v>528</v>
      </c>
    </row>
    <row r="286" spans="1:8" x14ac:dyDescent="0.25">
      <c r="A286">
        <v>530</v>
      </c>
      <c r="B286">
        <f>VLOOKUP($B$2,'Standard Deposition Curves'!$B$18:$OL$23,(A286/2+1),FALSE)</f>
        <v>1.3500000000000001E-3</v>
      </c>
      <c r="C286">
        <f t="shared" si="22"/>
        <v>1.3499999999999999E-3</v>
      </c>
      <c r="D286">
        <f t="shared" si="23"/>
        <v>1.3499999999999999E-3</v>
      </c>
      <c r="E286">
        <f t="shared" si="24"/>
        <v>1.3499999999999999E-3</v>
      </c>
      <c r="F286">
        <f t="shared" si="25"/>
        <v>1.3409090909090912E-3</v>
      </c>
      <c r="G286">
        <f t="shared" si="26"/>
        <v>1.2983588235294125E-3</v>
      </c>
      <c r="H286">
        <v>530</v>
      </c>
    </row>
    <row r="287" spans="1:8" x14ac:dyDescent="0.25">
      <c r="A287">
        <v>532</v>
      </c>
      <c r="B287">
        <f>VLOOKUP($B$2,'Standard Deposition Curves'!$B$18:$OL$23,(A287/2+1),FALSE)</f>
        <v>1.3500000000000001E-3</v>
      </c>
      <c r="C287">
        <f t="shared" si="22"/>
        <v>1.3483333333333333E-3</v>
      </c>
      <c r="D287">
        <f t="shared" si="23"/>
        <v>1.3483333333333333E-3</v>
      </c>
      <c r="E287">
        <f t="shared" si="24"/>
        <v>1.3483333333333333E-3</v>
      </c>
      <c r="F287">
        <f t="shared" si="25"/>
        <v>1.3390909090909094E-3</v>
      </c>
      <c r="G287">
        <f t="shared" si="26"/>
        <v>1.2960058823529414E-3</v>
      </c>
      <c r="H287">
        <v>532</v>
      </c>
    </row>
    <row r="288" spans="1:8" x14ac:dyDescent="0.25">
      <c r="A288">
        <v>534</v>
      </c>
      <c r="B288">
        <f>VLOOKUP($B$2,'Standard Deposition Curves'!$B$18:$OL$23,(A288/2+1),FALSE)</f>
        <v>1.3500000000000001E-3</v>
      </c>
      <c r="C288">
        <f t="shared" si="22"/>
        <v>1.3416666666666666E-3</v>
      </c>
      <c r="D288">
        <f t="shared" si="23"/>
        <v>1.3416666666666666E-3</v>
      </c>
      <c r="E288">
        <f t="shared" si="24"/>
        <v>1.3416666666666666E-3</v>
      </c>
      <c r="F288">
        <f t="shared" si="25"/>
        <v>1.3372727272727273E-3</v>
      </c>
      <c r="G288">
        <f t="shared" si="26"/>
        <v>1.2936529411764703E-3</v>
      </c>
      <c r="H288">
        <v>534</v>
      </c>
    </row>
    <row r="289" spans="1:8" x14ac:dyDescent="0.25">
      <c r="A289">
        <v>536</v>
      </c>
      <c r="B289">
        <f>VLOOKUP($B$2,'Standard Deposition Curves'!$B$18:$OL$23,(A289/2+1),FALSE)</f>
        <v>1.34E-3</v>
      </c>
      <c r="C289">
        <f t="shared" si="22"/>
        <v>1.34E-3</v>
      </c>
      <c r="D289">
        <f t="shared" si="23"/>
        <v>1.34E-3</v>
      </c>
      <c r="E289">
        <f t="shared" si="24"/>
        <v>1.34E-3</v>
      </c>
      <c r="F289">
        <f t="shared" si="25"/>
        <v>1.3354545454545453E-3</v>
      </c>
      <c r="G289">
        <f t="shared" si="26"/>
        <v>1.2911039215686274E-3</v>
      </c>
      <c r="H289">
        <v>536</v>
      </c>
    </row>
    <row r="290" spans="1:8" x14ac:dyDescent="0.25">
      <c r="A290">
        <v>538</v>
      </c>
      <c r="B290">
        <f>VLOOKUP($B$2,'Standard Deposition Curves'!$B$18:$OL$23,(A290/2+1),FALSE)</f>
        <v>1.34E-3</v>
      </c>
      <c r="C290">
        <f t="shared" si="22"/>
        <v>1.34E-3</v>
      </c>
      <c r="D290">
        <f t="shared" si="23"/>
        <v>1.34E-3</v>
      </c>
      <c r="E290">
        <f t="shared" si="24"/>
        <v>1.34E-3</v>
      </c>
      <c r="F290">
        <f t="shared" si="25"/>
        <v>1.3336363636363634E-3</v>
      </c>
      <c r="G290">
        <f t="shared" si="26"/>
        <v>1.2887509803921565E-3</v>
      </c>
      <c r="H290">
        <v>538</v>
      </c>
    </row>
    <row r="291" spans="1:8" x14ac:dyDescent="0.25">
      <c r="A291">
        <v>540</v>
      </c>
      <c r="B291">
        <f>VLOOKUP($B$2,'Standard Deposition Curves'!$B$18:$OL$23,(A291/2+1),FALSE)</f>
        <v>1.34E-3</v>
      </c>
      <c r="C291">
        <f t="shared" si="22"/>
        <v>1.34E-3</v>
      </c>
      <c r="D291">
        <f t="shared" si="23"/>
        <v>1.34E-3</v>
      </c>
      <c r="E291">
        <f t="shared" si="24"/>
        <v>1.34E-3</v>
      </c>
      <c r="F291">
        <f t="shared" si="25"/>
        <v>1.3318181818181816E-3</v>
      </c>
      <c r="G291">
        <f t="shared" si="26"/>
        <v>1.2862019607843137E-3</v>
      </c>
      <c r="H291">
        <v>540</v>
      </c>
    </row>
    <row r="292" spans="1:8" x14ac:dyDescent="0.25">
      <c r="A292">
        <v>542</v>
      </c>
      <c r="B292">
        <f>VLOOKUP($B$2,'Standard Deposition Curves'!$B$18:$OL$23,(A292/2+1),FALSE)</f>
        <v>1.34E-3</v>
      </c>
      <c r="C292">
        <f t="shared" si="22"/>
        <v>1.34E-3</v>
      </c>
      <c r="D292">
        <f t="shared" si="23"/>
        <v>1.34E-3</v>
      </c>
      <c r="E292">
        <f t="shared" si="24"/>
        <v>1.34E-3</v>
      </c>
      <c r="F292">
        <f t="shared" si="25"/>
        <v>1.3299999999999998E-3</v>
      </c>
      <c r="G292">
        <f t="shared" si="26"/>
        <v>1.2836529411764707E-3</v>
      </c>
      <c r="H292">
        <v>542</v>
      </c>
    </row>
    <row r="293" spans="1:8" x14ac:dyDescent="0.25">
      <c r="A293">
        <v>544</v>
      </c>
      <c r="B293">
        <f>VLOOKUP($B$2,'Standard Deposition Curves'!$B$18:$OL$23,(A293/2+1),FALSE)</f>
        <v>1.34E-3</v>
      </c>
      <c r="C293">
        <f t="shared" si="22"/>
        <v>1.3383333333333335E-3</v>
      </c>
      <c r="D293">
        <f t="shared" si="23"/>
        <v>1.3383333333333335E-3</v>
      </c>
      <c r="E293">
        <f t="shared" si="24"/>
        <v>1.3383333333333335E-3</v>
      </c>
      <c r="F293">
        <f t="shared" si="25"/>
        <v>1.328181818181818E-3</v>
      </c>
      <c r="G293">
        <f t="shared" si="26"/>
        <v>1.2811039215686274E-3</v>
      </c>
      <c r="H293">
        <v>544</v>
      </c>
    </row>
    <row r="294" spans="1:8" x14ac:dyDescent="0.25">
      <c r="A294">
        <v>546</v>
      </c>
      <c r="B294">
        <f>VLOOKUP($B$2,'Standard Deposition Curves'!$B$18:$OL$23,(A294/2+1),FALSE)</f>
        <v>1.34E-3</v>
      </c>
      <c r="C294">
        <f t="shared" si="22"/>
        <v>1.3316666666666668E-3</v>
      </c>
      <c r="D294">
        <f t="shared" si="23"/>
        <v>1.3316666666666668E-3</v>
      </c>
      <c r="E294">
        <f t="shared" si="24"/>
        <v>1.3316666666666668E-3</v>
      </c>
      <c r="F294">
        <f t="shared" si="25"/>
        <v>1.3263636363636362E-3</v>
      </c>
      <c r="G294">
        <f t="shared" si="26"/>
        <v>1.278358823529412E-3</v>
      </c>
      <c r="H294">
        <v>546</v>
      </c>
    </row>
    <row r="295" spans="1:8" x14ac:dyDescent="0.25">
      <c r="A295">
        <v>548</v>
      </c>
      <c r="B295">
        <f>VLOOKUP($B$2,'Standard Deposition Curves'!$B$18:$OL$23,(A295/2+1),FALSE)</f>
        <v>1.33E-3</v>
      </c>
      <c r="C295">
        <f t="shared" si="22"/>
        <v>1.3300000000000002E-3</v>
      </c>
      <c r="D295">
        <f t="shared" si="23"/>
        <v>1.3300000000000002E-3</v>
      </c>
      <c r="E295">
        <f t="shared" si="24"/>
        <v>1.3300000000000002E-3</v>
      </c>
      <c r="F295">
        <f t="shared" si="25"/>
        <v>1.3236363636363636E-3</v>
      </c>
      <c r="G295">
        <f t="shared" si="26"/>
        <v>1.2756137254901962E-3</v>
      </c>
      <c r="H295">
        <v>548</v>
      </c>
    </row>
    <row r="296" spans="1:8" x14ac:dyDescent="0.25">
      <c r="A296">
        <v>550</v>
      </c>
      <c r="B296">
        <f>VLOOKUP($B$2,'Standard Deposition Curves'!$B$18:$OL$23,(A296/2+1),FALSE)</f>
        <v>1.33E-3</v>
      </c>
      <c r="C296">
        <f t="shared" si="22"/>
        <v>1.3300000000000002E-3</v>
      </c>
      <c r="D296">
        <f t="shared" si="23"/>
        <v>1.3300000000000002E-3</v>
      </c>
      <c r="E296">
        <f t="shared" si="24"/>
        <v>1.3300000000000002E-3</v>
      </c>
      <c r="F296">
        <f t="shared" si="25"/>
        <v>1.3218181818181818E-3</v>
      </c>
      <c r="G296">
        <f t="shared" si="26"/>
        <v>1.2728686274509806E-3</v>
      </c>
      <c r="H296">
        <v>550</v>
      </c>
    </row>
    <row r="297" spans="1:8" x14ac:dyDescent="0.25">
      <c r="A297">
        <v>552</v>
      </c>
      <c r="B297">
        <f>VLOOKUP($B$2,'Standard Deposition Curves'!$B$18:$OL$23,(A297/2+1),FALSE)</f>
        <v>1.33E-3</v>
      </c>
      <c r="C297">
        <f t="shared" si="22"/>
        <v>1.3300000000000002E-3</v>
      </c>
      <c r="D297">
        <f t="shared" si="23"/>
        <v>1.3300000000000002E-3</v>
      </c>
      <c r="E297">
        <f t="shared" si="24"/>
        <v>1.3300000000000002E-3</v>
      </c>
      <c r="F297">
        <f t="shared" si="25"/>
        <v>1.3200000000000002E-3</v>
      </c>
      <c r="G297">
        <f t="shared" si="26"/>
        <v>1.2701235294117646E-3</v>
      </c>
      <c r="H297">
        <v>552</v>
      </c>
    </row>
    <row r="298" spans="1:8" x14ac:dyDescent="0.25">
      <c r="A298">
        <v>554</v>
      </c>
      <c r="B298">
        <f>VLOOKUP($B$2,'Standard Deposition Curves'!$B$18:$OL$23,(A298/2+1),FALSE)</f>
        <v>1.33E-3</v>
      </c>
      <c r="C298">
        <f t="shared" si="22"/>
        <v>1.3283333333333333E-3</v>
      </c>
      <c r="D298">
        <f t="shared" si="23"/>
        <v>1.3283333333333333E-3</v>
      </c>
      <c r="E298">
        <f t="shared" si="24"/>
        <v>1.3283333333333333E-3</v>
      </c>
      <c r="F298">
        <f t="shared" si="25"/>
        <v>1.3181818181818182E-3</v>
      </c>
      <c r="G298">
        <f t="shared" si="26"/>
        <v>1.267378431372549E-3</v>
      </c>
      <c r="H298">
        <v>554</v>
      </c>
    </row>
    <row r="299" spans="1:8" x14ac:dyDescent="0.25">
      <c r="A299">
        <v>556</v>
      </c>
      <c r="B299">
        <f>VLOOKUP($B$2,'Standard Deposition Curves'!$B$18:$OL$23,(A299/2+1),FALSE)</f>
        <v>1.33E-3</v>
      </c>
      <c r="C299">
        <f t="shared" si="22"/>
        <v>1.3216666666666665E-3</v>
      </c>
      <c r="D299">
        <f t="shared" si="23"/>
        <v>1.3216666666666665E-3</v>
      </c>
      <c r="E299">
        <f t="shared" si="24"/>
        <v>1.3216666666666665E-3</v>
      </c>
      <c r="F299">
        <f t="shared" si="25"/>
        <v>1.3163636363636366E-3</v>
      </c>
      <c r="G299">
        <f t="shared" si="26"/>
        <v>1.2644372549019606E-3</v>
      </c>
      <c r="H299">
        <v>556</v>
      </c>
    </row>
    <row r="300" spans="1:8" x14ac:dyDescent="0.25">
      <c r="A300">
        <v>558</v>
      </c>
      <c r="B300">
        <f>VLOOKUP($B$2,'Standard Deposition Curves'!$B$18:$OL$23,(A300/2+1),FALSE)</f>
        <v>1.32E-3</v>
      </c>
      <c r="C300">
        <f t="shared" si="22"/>
        <v>1.32E-3</v>
      </c>
      <c r="D300">
        <f t="shared" si="23"/>
        <v>1.32E-3</v>
      </c>
      <c r="E300">
        <f t="shared" si="24"/>
        <v>1.32E-3</v>
      </c>
      <c r="F300">
        <f t="shared" si="25"/>
        <v>1.3136363636363638E-3</v>
      </c>
      <c r="G300">
        <f t="shared" si="26"/>
        <v>1.2614960784313723E-3</v>
      </c>
      <c r="H300">
        <v>558</v>
      </c>
    </row>
    <row r="301" spans="1:8" x14ac:dyDescent="0.25">
      <c r="A301">
        <v>560</v>
      </c>
      <c r="B301">
        <f>VLOOKUP($B$2,'Standard Deposition Curves'!$B$18:$OL$23,(A301/2+1),FALSE)</f>
        <v>1.32E-3</v>
      </c>
      <c r="C301">
        <f t="shared" si="22"/>
        <v>1.32E-3</v>
      </c>
      <c r="D301">
        <f t="shared" si="23"/>
        <v>1.32E-3</v>
      </c>
      <c r="E301">
        <f t="shared" si="24"/>
        <v>1.32E-3</v>
      </c>
      <c r="F301">
        <f t="shared" si="25"/>
        <v>1.311818181818182E-3</v>
      </c>
      <c r="G301">
        <f t="shared" si="26"/>
        <v>1.2585549019607841E-3</v>
      </c>
      <c r="H301">
        <v>560</v>
      </c>
    </row>
    <row r="302" spans="1:8" x14ac:dyDescent="0.25">
      <c r="A302">
        <v>562</v>
      </c>
      <c r="B302">
        <f>VLOOKUP($B$2,'Standard Deposition Curves'!$B$18:$OL$23,(A302/2+1),FALSE)</f>
        <v>1.32E-3</v>
      </c>
      <c r="C302">
        <f t="shared" si="22"/>
        <v>1.32E-3</v>
      </c>
      <c r="D302">
        <f t="shared" si="23"/>
        <v>1.32E-3</v>
      </c>
      <c r="E302">
        <f t="shared" si="24"/>
        <v>1.32E-3</v>
      </c>
      <c r="F302">
        <f t="shared" si="25"/>
        <v>1.31E-3</v>
      </c>
      <c r="G302">
        <f t="shared" si="26"/>
        <v>1.2556137254901962E-3</v>
      </c>
      <c r="H302">
        <v>562</v>
      </c>
    </row>
    <row r="303" spans="1:8" x14ac:dyDescent="0.25">
      <c r="A303">
        <v>564</v>
      </c>
      <c r="B303">
        <f>VLOOKUP($B$2,'Standard Deposition Curves'!$B$18:$OL$23,(A303/2+1),FALSE)</f>
        <v>1.32E-3</v>
      </c>
      <c r="C303">
        <f t="shared" si="22"/>
        <v>1.3183333333333335E-3</v>
      </c>
      <c r="D303">
        <f t="shared" si="23"/>
        <v>1.3183333333333335E-3</v>
      </c>
      <c r="E303">
        <f t="shared" si="24"/>
        <v>1.3183333333333335E-3</v>
      </c>
      <c r="F303">
        <f t="shared" si="25"/>
        <v>1.3081818181818181E-3</v>
      </c>
      <c r="G303">
        <f t="shared" si="26"/>
        <v>1.252476470588235E-3</v>
      </c>
      <c r="H303">
        <v>564</v>
      </c>
    </row>
    <row r="304" spans="1:8" x14ac:dyDescent="0.25">
      <c r="A304">
        <v>566</v>
      </c>
      <c r="B304">
        <f>VLOOKUP($B$2,'Standard Deposition Curves'!$B$18:$OL$23,(A304/2+1),FALSE)</f>
        <v>1.32E-3</v>
      </c>
      <c r="C304">
        <f t="shared" si="22"/>
        <v>1.3116666666666665E-3</v>
      </c>
      <c r="D304">
        <f t="shared" si="23"/>
        <v>1.3116666666666665E-3</v>
      </c>
      <c r="E304">
        <f t="shared" si="24"/>
        <v>1.3116666666666665E-3</v>
      </c>
      <c r="F304">
        <f t="shared" si="25"/>
        <v>1.3059545454545453E-3</v>
      </c>
      <c r="G304">
        <f t="shared" si="26"/>
        <v>1.2493392156862741E-3</v>
      </c>
      <c r="H304">
        <v>566</v>
      </c>
    </row>
    <row r="305" spans="1:8" x14ac:dyDescent="0.25">
      <c r="A305">
        <v>568</v>
      </c>
      <c r="B305">
        <f>VLOOKUP($B$2,'Standard Deposition Curves'!$B$18:$OL$23,(A305/2+1),FALSE)</f>
        <v>1.31E-3</v>
      </c>
      <c r="C305">
        <f t="shared" si="22"/>
        <v>1.3099999999999997E-3</v>
      </c>
      <c r="D305">
        <f t="shared" si="23"/>
        <v>1.3099999999999997E-3</v>
      </c>
      <c r="E305">
        <f t="shared" si="24"/>
        <v>1.3099999999999997E-3</v>
      </c>
      <c r="F305">
        <f t="shared" si="25"/>
        <v>1.3032272727272723E-3</v>
      </c>
      <c r="G305">
        <f t="shared" si="26"/>
        <v>1.2462019607843136E-3</v>
      </c>
      <c r="H305">
        <v>568</v>
      </c>
    </row>
    <row r="306" spans="1:8" x14ac:dyDescent="0.25">
      <c r="A306">
        <v>570</v>
      </c>
      <c r="B306">
        <f>VLOOKUP($B$2,'Standard Deposition Curves'!$B$18:$OL$23,(A306/2+1),FALSE)</f>
        <v>1.31E-3</v>
      </c>
      <c r="C306">
        <f t="shared" si="22"/>
        <v>1.3099999999999997E-3</v>
      </c>
      <c r="D306">
        <f t="shared" si="23"/>
        <v>1.3099999999999997E-3</v>
      </c>
      <c r="E306">
        <f t="shared" si="24"/>
        <v>1.3099999999999997E-3</v>
      </c>
      <c r="F306">
        <f t="shared" si="25"/>
        <v>1.3014090909090907E-3</v>
      </c>
      <c r="G306">
        <f t="shared" si="26"/>
        <v>1.2430647058823529E-3</v>
      </c>
      <c r="H306">
        <v>570</v>
      </c>
    </row>
    <row r="307" spans="1:8" x14ac:dyDescent="0.25">
      <c r="A307">
        <v>572</v>
      </c>
      <c r="B307">
        <f>VLOOKUP($B$2,'Standard Deposition Curves'!$B$18:$OL$23,(A307/2+1),FALSE)</f>
        <v>1.31E-3</v>
      </c>
      <c r="C307">
        <f t="shared" si="22"/>
        <v>1.3099999999999997E-3</v>
      </c>
      <c r="D307">
        <f t="shared" si="23"/>
        <v>1.3099999999999997E-3</v>
      </c>
      <c r="E307">
        <f t="shared" si="24"/>
        <v>1.3099999999999997E-3</v>
      </c>
      <c r="F307">
        <f t="shared" si="25"/>
        <v>1.2995909090909089E-3</v>
      </c>
      <c r="G307">
        <f t="shared" si="26"/>
        <v>1.2399274509803924E-3</v>
      </c>
      <c r="H307">
        <v>572</v>
      </c>
    </row>
    <row r="308" spans="1:8" x14ac:dyDescent="0.25">
      <c r="A308">
        <v>574</v>
      </c>
      <c r="B308">
        <f>VLOOKUP($B$2,'Standard Deposition Curves'!$B$18:$OL$23,(A308/2+1),FALSE)</f>
        <v>1.31E-3</v>
      </c>
      <c r="C308">
        <f t="shared" si="22"/>
        <v>1.3083333333333332E-3</v>
      </c>
      <c r="D308">
        <f t="shared" si="23"/>
        <v>1.3083333333333332E-3</v>
      </c>
      <c r="E308">
        <f t="shared" si="24"/>
        <v>1.3083333333333332E-3</v>
      </c>
      <c r="F308">
        <f t="shared" si="25"/>
        <v>1.2977727272727271E-3</v>
      </c>
      <c r="G308">
        <f t="shared" si="26"/>
        <v>1.2365941176470587E-3</v>
      </c>
      <c r="H308">
        <v>574</v>
      </c>
    </row>
    <row r="309" spans="1:8" x14ac:dyDescent="0.25">
      <c r="A309">
        <v>576</v>
      </c>
      <c r="B309">
        <f>VLOOKUP($B$2,'Standard Deposition Curves'!$B$18:$OL$23,(A309/2+1),FALSE)</f>
        <v>1.31E-3</v>
      </c>
      <c r="C309">
        <f t="shared" si="22"/>
        <v>1.3016666666666665E-3</v>
      </c>
      <c r="D309">
        <f t="shared" si="23"/>
        <v>1.3016666666666665E-3</v>
      </c>
      <c r="E309">
        <f t="shared" si="24"/>
        <v>1.3016666666666665E-3</v>
      </c>
      <c r="F309">
        <f t="shared" si="25"/>
        <v>1.2950454545454543E-3</v>
      </c>
      <c r="G309">
        <f t="shared" si="26"/>
        <v>1.2332607843137256E-3</v>
      </c>
      <c r="H309">
        <v>576</v>
      </c>
    </row>
    <row r="310" spans="1:8" x14ac:dyDescent="0.25">
      <c r="A310">
        <v>578</v>
      </c>
      <c r="B310">
        <f>VLOOKUP($B$2,'Standard Deposition Curves'!$B$18:$OL$23,(A310/2+1),FALSE)</f>
        <v>1.2999999999999999E-3</v>
      </c>
      <c r="C310">
        <f t="shared" si="22"/>
        <v>1.2999999999999999E-3</v>
      </c>
      <c r="D310">
        <f t="shared" si="23"/>
        <v>1.2999999999999999E-3</v>
      </c>
      <c r="E310">
        <f t="shared" si="24"/>
        <v>1.2999999999999999E-3</v>
      </c>
      <c r="F310">
        <f t="shared" si="25"/>
        <v>1.2923181818181816E-3</v>
      </c>
      <c r="G310">
        <f t="shared" si="26"/>
        <v>1.2297313725490196E-3</v>
      </c>
      <c r="H310">
        <v>578</v>
      </c>
    </row>
    <row r="311" spans="1:8" x14ac:dyDescent="0.25">
      <c r="A311">
        <v>580</v>
      </c>
      <c r="B311">
        <f>VLOOKUP($B$2,'Standard Deposition Curves'!$B$18:$OL$23,(A311/2+1),FALSE)</f>
        <v>1.2999999999999999E-3</v>
      </c>
      <c r="C311">
        <f t="shared" si="22"/>
        <v>1.2999999999999999E-3</v>
      </c>
      <c r="D311">
        <f t="shared" si="23"/>
        <v>1.2999999999999999E-3</v>
      </c>
      <c r="E311">
        <f t="shared" si="24"/>
        <v>1.2999999999999999E-3</v>
      </c>
      <c r="F311">
        <f t="shared" si="25"/>
        <v>1.2904999999999998E-3</v>
      </c>
      <c r="G311">
        <f t="shared" si="26"/>
        <v>1.2263980392156865E-3</v>
      </c>
      <c r="H311">
        <v>580</v>
      </c>
    </row>
    <row r="312" spans="1:8" x14ac:dyDescent="0.25">
      <c r="A312">
        <v>582</v>
      </c>
      <c r="B312">
        <f>VLOOKUP($B$2,'Standard Deposition Curves'!$B$18:$OL$23,(A312/2+1),FALSE)</f>
        <v>1.2999999999999999E-3</v>
      </c>
      <c r="C312">
        <f t="shared" si="22"/>
        <v>1.2992499999999998E-3</v>
      </c>
      <c r="D312">
        <f t="shared" si="23"/>
        <v>1.2992499999999998E-3</v>
      </c>
      <c r="E312">
        <f t="shared" si="24"/>
        <v>1.2992499999999998E-3</v>
      </c>
      <c r="F312">
        <f t="shared" si="25"/>
        <v>1.2886818181818179E-3</v>
      </c>
      <c r="G312">
        <f t="shared" si="26"/>
        <v>1.2230647058823531E-3</v>
      </c>
      <c r="H312">
        <v>582</v>
      </c>
    </row>
    <row r="313" spans="1:8" x14ac:dyDescent="0.25">
      <c r="A313">
        <v>584</v>
      </c>
      <c r="B313">
        <f>VLOOKUP($B$2,'Standard Deposition Curves'!$B$18:$OL$23,(A313/2+1),FALSE)</f>
        <v>1.2999999999999999E-3</v>
      </c>
      <c r="C313">
        <f t="shared" si="22"/>
        <v>1.2953333333333334E-3</v>
      </c>
      <c r="D313">
        <f t="shared" si="23"/>
        <v>1.2953333333333334E-3</v>
      </c>
      <c r="E313">
        <f t="shared" si="24"/>
        <v>1.2953333333333334E-3</v>
      </c>
      <c r="F313">
        <f t="shared" si="25"/>
        <v>1.2859545454545452E-3</v>
      </c>
      <c r="G313">
        <f t="shared" si="26"/>
        <v>1.219535294117647E-3</v>
      </c>
      <c r="H313">
        <v>584</v>
      </c>
    </row>
    <row r="314" spans="1:8" x14ac:dyDescent="0.25">
      <c r="A314">
        <v>586</v>
      </c>
      <c r="B314">
        <f>VLOOKUP($B$2,'Standard Deposition Curves'!$B$18:$OL$23,(A314/2+1),FALSE)</f>
        <v>1.2955E-3</v>
      </c>
      <c r="C314">
        <f t="shared" si="22"/>
        <v>1.2909166666666666E-3</v>
      </c>
      <c r="D314">
        <f t="shared" si="23"/>
        <v>1.2909166666666666E-3</v>
      </c>
      <c r="E314">
        <f t="shared" si="24"/>
        <v>1.2909166666666666E-3</v>
      </c>
      <c r="F314">
        <f t="shared" si="25"/>
        <v>1.2833E-3</v>
      </c>
      <c r="G314">
        <f t="shared" si="26"/>
        <v>1.2160058823529414E-3</v>
      </c>
      <c r="H314">
        <v>586</v>
      </c>
    </row>
    <row r="315" spans="1:8" x14ac:dyDescent="0.25">
      <c r="A315">
        <v>588</v>
      </c>
      <c r="B315">
        <f>VLOOKUP($B$2,'Standard Deposition Curves'!$B$18:$OL$23,(A315/2+1),FALSE)</f>
        <v>1.2899999999999999E-3</v>
      </c>
      <c r="C315">
        <f t="shared" si="22"/>
        <v>1.2899999999999999E-3</v>
      </c>
      <c r="D315">
        <f t="shared" si="23"/>
        <v>1.2899999999999999E-3</v>
      </c>
      <c r="E315">
        <f t="shared" si="24"/>
        <v>1.2899999999999999E-3</v>
      </c>
      <c r="F315">
        <f t="shared" si="25"/>
        <v>1.2809818181818181E-3</v>
      </c>
      <c r="G315">
        <f t="shared" si="26"/>
        <v>1.2123686274509804E-3</v>
      </c>
      <c r="H315">
        <v>588</v>
      </c>
    </row>
    <row r="316" spans="1:8" x14ac:dyDescent="0.25">
      <c r="A316">
        <v>590</v>
      </c>
      <c r="B316">
        <f>VLOOKUP($B$2,'Standard Deposition Curves'!$B$18:$OL$23,(A316/2+1),FALSE)</f>
        <v>1.2899999999999999E-3</v>
      </c>
      <c r="C316">
        <f t="shared" si="22"/>
        <v>1.2899999999999999E-3</v>
      </c>
      <c r="D316">
        <f t="shared" si="23"/>
        <v>1.2899999999999999E-3</v>
      </c>
      <c r="E316">
        <f t="shared" si="24"/>
        <v>1.2899999999999999E-3</v>
      </c>
      <c r="F316">
        <f t="shared" si="25"/>
        <v>1.2782545454545456E-3</v>
      </c>
      <c r="G316">
        <f t="shared" si="26"/>
        <v>1.2088392156862746E-3</v>
      </c>
      <c r="H316">
        <v>590</v>
      </c>
    </row>
    <row r="317" spans="1:8" x14ac:dyDescent="0.25">
      <c r="A317">
        <v>592</v>
      </c>
      <c r="B317">
        <f>VLOOKUP($B$2,'Standard Deposition Curves'!$B$18:$OL$23,(A317/2+1),FALSE)</f>
        <v>1.2899999999999999E-3</v>
      </c>
      <c r="C317">
        <f t="shared" si="22"/>
        <v>1.2883333333333334E-3</v>
      </c>
      <c r="D317">
        <f t="shared" si="23"/>
        <v>1.2883333333333334E-3</v>
      </c>
      <c r="E317">
        <f t="shared" si="24"/>
        <v>1.2883333333333334E-3</v>
      </c>
      <c r="F317">
        <f t="shared" si="25"/>
        <v>1.2755272727272729E-3</v>
      </c>
      <c r="G317">
        <f t="shared" si="26"/>
        <v>1.2051137254901962E-3</v>
      </c>
      <c r="H317">
        <v>592</v>
      </c>
    </row>
    <row r="318" spans="1:8" x14ac:dyDescent="0.25">
      <c r="A318">
        <v>594</v>
      </c>
      <c r="B318">
        <f>VLOOKUP($B$2,'Standard Deposition Curves'!$B$18:$OL$23,(A318/2+1),FALSE)</f>
        <v>1.2899999999999999E-3</v>
      </c>
      <c r="C318">
        <f t="shared" si="22"/>
        <v>1.2816666666666668E-3</v>
      </c>
      <c r="D318">
        <f t="shared" si="23"/>
        <v>1.2816666666666668E-3</v>
      </c>
      <c r="E318">
        <f t="shared" si="24"/>
        <v>1.2816666666666668E-3</v>
      </c>
      <c r="F318">
        <f t="shared" si="25"/>
        <v>1.2728000000000001E-3</v>
      </c>
      <c r="G318">
        <f t="shared" si="26"/>
        <v>1.2013882352941176E-3</v>
      </c>
      <c r="H318">
        <v>594</v>
      </c>
    </row>
    <row r="319" spans="1:8" x14ac:dyDescent="0.25">
      <c r="A319">
        <v>596</v>
      </c>
      <c r="B319">
        <f>VLOOKUP($B$2,'Standard Deposition Curves'!$B$18:$OL$23,(A319/2+1),FALSE)</f>
        <v>1.2800000000000001E-3</v>
      </c>
      <c r="C319">
        <f t="shared" si="22"/>
        <v>1.2800000000000001E-3</v>
      </c>
      <c r="D319">
        <f t="shared" si="23"/>
        <v>1.2800000000000001E-3</v>
      </c>
      <c r="E319">
        <f t="shared" si="24"/>
        <v>1.2800000000000001E-3</v>
      </c>
      <c r="F319">
        <f t="shared" si="25"/>
        <v>1.2700727272727276E-3</v>
      </c>
      <c r="G319">
        <f t="shared" si="26"/>
        <v>1.1974666666666664E-3</v>
      </c>
      <c r="H319">
        <v>596</v>
      </c>
    </row>
    <row r="320" spans="1:8" x14ac:dyDescent="0.25">
      <c r="A320">
        <v>598</v>
      </c>
      <c r="B320">
        <f>VLOOKUP($B$2,'Standard Deposition Curves'!$B$18:$OL$23,(A320/2+1),FALSE)</f>
        <v>1.2800000000000001E-3</v>
      </c>
      <c r="C320">
        <f t="shared" si="22"/>
        <v>1.2800000000000001E-3</v>
      </c>
      <c r="D320">
        <f t="shared" si="23"/>
        <v>1.2800000000000001E-3</v>
      </c>
      <c r="E320">
        <f t="shared" si="24"/>
        <v>1.2800000000000001E-3</v>
      </c>
      <c r="F320">
        <f t="shared" si="25"/>
        <v>1.2673454545454549E-3</v>
      </c>
      <c r="G320">
        <f t="shared" si="26"/>
        <v>1.193741176470588E-3</v>
      </c>
      <c r="H320">
        <v>598</v>
      </c>
    </row>
    <row r="321" spans="1:8" x14ac:dyDescent="0.25">
      <c r="A321">
        <v>600</v>
      </c>
      <c r="B321">
        <f>VLOOKUP($B$2,'Standard Deposition Curves'!$B$18:$OL$23,(A321/2+1),FALSE)</f>
        <v>1.2800000000000001E-3</v>
      </c>
      <c r="C321">
        <f t="shared" si="22"/>
        <v>1.2783333333333334E-3</v>
      </c>
      <c r="D321">
        <f t="shared" si="23"/>
        <v>1.2783333333333334E-3</v>
      </c>
      <c r="E321">
        <f t="shared" si="24"/>
        <v>1.2783333333333334E-3</v>
      </c>
      <c r="F321">
        <f t="shared" si="25"/>
        <v>1.2646181818181819E-3</v>
      </c>
      <c r="G321">
        <f t="shared" si="26"/>
        <v>1.1900156862745094E-3</v>
      </c>
      <c r="H321">
        <v>600</v>
      </c>
    </row>
    <row r="322" spans="1:8" x14ac:dyDescent="0.25">
      <c r="A322">
        <v>602</v>
      </c>
      <c r="B322">
        <f>VLOOKUP($B$2,'Standard Deposition Curves'!$B$18:$OL$23,(A322/2+1),FALSE)</f>
        <v>1.2800000000000001E-3</v>
      </c>
      <c r="C322">
        <f t="shared" si="22"/>
        <v>1.2718000000000002E-3</v>
      </c>
      <c r="D322">
        <f t="shared" si="23"/>
        <v>1.2718000000000002E-3</v>
      </c>
      <c r="E322">
        <f t="shared" si="24"/>
        <v>1.2718000000000002E-3</v>
      </c>
      <c r="F322">
        <f t="shared" si="25"/>
        <v>1.261890909090909E-3</v>
      </c>
      <c r="G322">
        <f t="shared" si="26"/>
        <v>1.1860941176470587E-3</v>
      </c>
      <c r="H322">
        <v>602</v>
      </c>
    </row>
    <row r="323" spans="1:8" x14ac:dyDescent="0.25">
      <c r="A323">
        <v>604</v>
      </c>
      <c r="B323">
        <f>VLOOKUP($B$2,'Standard Deposition Curves'!$B$18:$OL$23,(A323/2+1),FALSE)</f>
        <v>1.2700000000000001E-3</v>
      </c>
      <c r="C323">
        <f t="shared" si="22"/>
        <v>1.2705333333333335E-3</v>
      </c>
      <c r="D323">
        <f t="shared" si="23"/>
        <v>1.2705333333333335E-3</v>
      </c>
      <c r="E323">
        <f t="shared" si="24"/>
        <v>1.2705333333333335E-3</v>
      </c>
      <c r="F323">
        <f t="shared" si="25"/>
        <v>1.2582545454545453E-3</v>
      </c>
      <c r="G323">
        <f t="shared" si="26"/>
        <v>1.1821725490196076E-3</v>
      </c>
      <c r="H323">
        <v>604</v>
      </c>
    </row>
    <row r="324" spans="1:8" x14ac:dyDescent="0.25">
      <c r="A324">
        <v>606</v>
      </c>
      <c r="B324">
        <f>VLOOKUP($B$2,'Standard Deposition Curves'!$B$18:$OL$23,(A324/2+1),FALSE)</f>
        <v>1.2708000000000001E-3</v>
      </c>
      <c r="C324">
        <f t="shared" si="22"/>
        <v>1.2684666666666667E-3</v>
      </c>
      <c r="D324">
        <f t="shared" si="23"/>
        <v>1.2684666666666667E-3</v>
      </c>
      <c r="E324">
        <f t="shared" si="24"/>
        <v>1.2684666666666667E-3</v>
      </c>
      <c r="F324">
        <f t="shared" si="25"/>
        <v>1.2555272727272726E-3</v>
      </c>
      <c r="G324">
        <f t="shared" si="26"/>
        <v>1.1782509803921566E-3</v>
      </c>
      <c r="H324">
        <v>606</v>
      </c>
    </row>
    <row r="325" spans="1:8" x14ac:dyDescent="0.25">
      <c r="A325">
        <v>608</v>
      </c>
      <c r="B325">
        <f>VLOOKUP($B$2,'Standard Deposition Curves'!$B$18:$OL$23,(A325/2+1),FALSE)</f>
        <v>1.2700000000000001E-3</v>
      </c>
      <c r="C325">
        <f t="shared" si="22"/>
        <v>1.2616666666666668E-3</v>
      </c>
      <c r="D325">
        <f t="shared" si="23"/>
        <v>1.2616666666666668E-3</v>
      </c>
      <c r="E325">
        <f t="shared" si="24"/>
        <v>1.2616666666666668E-3</v>
      </c>
      <c r="F325">
        <f t="shared" si="25"/>
        <v>1.2527272727272725E-3</v>
      </c>
      <c r="G325">
        <f t="shared" si="26"/>
        <v>1.1743137254901959E-3</v>
      </c>
      <c r="H325">
        <v>608</v>
      </c>
    </row>
    <row r="326" spans="1:8" x14ac:dyDescent="0.25">
      <c r="A326">
        <v>610</v>
      </c>
      <c r="B326">
        <f>VLOOKUP($B$2,'Standard Deposition Curves'!$B$18:$OL$23,(A326/2+1),FALSE)</f>
        <v>1.2600000000000001E-3</v>
      </c>
      <c r="C326">
        <f t="shared" si="22"/>
        <v>1.2600000000000001E-3</v>
      </c>
      <c r="D326">
        <f t="shared" si="23"/>
        <v>1.2600000000000001E-3</v>
      </c>
      <c r="E326">
        <f t="shared" si="24"/>
        <v>1.2600000000000001E-3</v>
      </c>
      <c r="F326">
        <f t="shared" si="25"/>
        <v>1.2490909090909091E-3</v>
      </c>
      <c r="G326">
        <f t="shared" si="26"/>
        <v>1.1703921568627449E-3</v>
      </c>
      <c r="H326">
        <v>610</v>
      </c>
    </row>
    <row r="327" spans="1:8" x14ac:dyDescent="0.25">
      <c r="A327">
        <v>612</v>
      </c>
      <c r="B327">
        <f>VLOOKUP($B$2,'Standard Deposition Curves'!$B$18:$OL$23,(A327/2+1),FALSE)</f>
        <v>1.2600000000000001E-3</v>
      </c>
      <c r="C327">
        <f t="shared" si="22"/>
        <v>1.2600000000000001E-3</v>
      </c>
      <c r="D327">
        <f t="shared" si="23"/>
        <v>1.2600000000000001E-3</v>
      </c>
      <c r="E327">
        <f t="shared" si="24"/>
        <v>1.2600000000000001E-3</v>
      </c>
      <c r="F327">
        <f t="shared" si="25"/>
        <v>1.2463636363636366E-3</v>
      </c>
      <c r="G327">
        <f t="shared" si="26"/>
        <v>1.1664705882352942E-3</v>
      </c>
      <c r="H327">
        <v>612</v>
      </c>
    </row>
    <row r="328" spans="1:8" x14ac:dyDescent="0.25">
      <c r="A328">
        <v>614</v>
      </c>
      <c r="B328">
        <f>VLOOKUP($B$2,'Standard Deposition Curves'!$B$18:$OL$23,(A328/2+1),FALSE)</f>
        <v>1.2600000000000001E-3</v>
      </c>
      <c r="C328">
        <f t="shared" si="22"/>
        <v>1.2583333333333333E-3</v>
      </c>
      <c r="D328">
        <f t="shared" si="23"/>
        <v>1.2583333333333333E-3</v>
      </c>
      <c r="E328">
        <f t="shared" si="24"/>
        <v>1.2583333333333333E-3</v>
      </c>
      <c r="F328">
        <f t="shared" si="25"/>
        <v>1.2436363636363636E-3</v>
      </c>
      <c r="G328">
        <f t="shared" si="26"/>
        <v>1.1625490196078433E-3</v>
      </c>
      <c r="H328">
        <v>614</v>
      </c>
    </row>
    <row r="329" spans="1:8" x14ac:dyDescent="0.25">
      <c r="A329">
        <v>616</v>
      </c>
      <c r="B329">
        <f>VLOOKUP($B$2,'Standard Deposition Curves'!$B$18:$OL$23,(A329/2+1),FALSE)</f>
        <v>1.2600000000000001E-3</v>
      </c>
      <c r="C329">
        <f t="shared" si="22"/>
        <v>1.2516666666666668E-3</v>
      </c>
      <c r="D329">
        <f t="shared" si="23"/>
        <v>1.2516666666666668E-3</v>
      </c>
      <c r="E329">
        <f t="shared" si="24"/>
        <v>1.2516666666666668E-3</v>
      </c>
      <c r="F329">
        <f t="shared" si="25"/>
        <v>1.24E-3</v>
      </c>
      <c r="G329">
        <f t="shared" si="26"/>
        <v>1.1584313725490195E-3</v>
      </c>
      <c r="H329">
        <v>616</v>
      </c>
    </row>
    <row r="330" spans="1:8" x14ac:dyDescent="0.25">
      <c r="A330">
        <v>618</v>
      </c>
      <c r="B330">
        <f>VLOOKUP($B$2,'Standard Deposition Curves'!$B$18:$OL$23,(A330/2+1),FALSE)</f>
        <v>1.25E-3</v>
      </c>
      <c r="C330">
        <f t="shared" si="22"/>
        <v>1.25E-3</v>
      </c>
      <c r="D330">
        <f t="shared" si="23"/>
        <v>1.25E-3</v>
      </c>
      <c r="E330">
        <f t="shared" si="24"/>
        <v>1.25E-3</v>
      </c>
      <c r="F330">
        <f t="shared" si="25"/>
        <v>1.2363636363636364E-3</v>
      </c>
      <c r="G330">
        <f t="shared" si="26"/>
        <v>1.1543137254901963E-3</v>
      </c>
      <c r="H330">
        <v>618</v>
      </c>
    </row>
    <row r="331" spans="1:8" x14ac:dyDescent="0.25">
      <c r="A331">
        <v>620</v>
      </c>
      <c r="B331">
        <f>VLOOKUP($B$2,'Standard Deposition Curves'!$B$18:$OL$23,(A331/2+1),FALSE)</f>
        <v>1.25E-3</v>
      </c>
      <c r="C331">
        <f t="shared" si="22"/>
        <v>1.2483333333333333E-3</v>
      </c>
      <c r="D331">
        <f t="shared" si="23"/>
        <v>1.2483333333333333E-3</v>
      </c>
      <c r="E331">
        <f t="shared" si="24"/>
        <v>1.2483333333333333E-3</v>
      </c>
      <c r="F331">
        <f t="shared" si="25"/>
        <v>1.2327272727272727E-3</v>
      </c>
      <c r="G331">
        <f t="shared" si="26"/>
        <v>1.1503921568627453E-3</v>
      </c>
      <c r="H331">
        <v>620</v>
      </c>
    </row>
    <row r="332" spans="1:8" x14ac:dyDescent="0.25">
      <c r="A332">
        <v>622</v>
      </c>
      <c r="B332">
        <f>VLOOKUP($B$2,'Standard Deposition Curves'!$B$18:$OL$23,(A332/2+1),FALSE)</f>
        <v>1.25E-3</v>
      </c>
      <c r="C332">
        <f t="shared" si="22"/>
        <v>1.2416666666666667E-3</v>
      </c>
      <c r="D332">
        <f t="shared" si="23"/>
        <v>1.2416666666666667E-3</v>
      </c>
      <c r="E332">
        <f t="shared" si="24"/>
        <v>1.2416666666666667E-3</v>
      </c>
      <c r="F332">
        <f t="shared" si="25"/>
        <v>1.2290909090909091E-3</v>
      </c>
      <c r="G332">
        <f t="shared" si="26"/>
        <v>1.1462745098039218E-3</v>
      </c>
      <c r="H332">
        <v>622</v>
      </c>
    </row>
    <row r="333" spans="1:8" x14ac:dyDescent="0.25">
      <c r="A333">
        <v>624</v>
      </c>
      <c r="B333">
        <f>VLOOKUP($B$2,'Standard Deposition Curves'!$B$18:$OL$23,(A333/2+1),FALSE)</f>
        <v>1.24E-3</v>
      </c>
      <c r="C333">
        <f t="shared" si="22"/>
        <v>1.24E-3</v>
      </c>
      <c r="D333">
        <f t="shared" si="23"/>
        <v>1.24E-3</v>
      </c>
      <c r="E333">
        <f t="shared" si="24"/>
        <v>1.24E-3</v>
      </c>
      <c r="F333">
        <f t="shared" si="25"/>
        <v>1.2254545454545454E-3</v>
      </c>
      <c r="G333">
        <f t="shared" si="26"/>
        <v>1.1421568627450981E-3</v>
      </c>
      <c r="H333">
        <v>624</v>
      </c>
    </row>
    <row r="334" spans="1:8" x14ac:dyDescent="0.25">
      <c r="A334">
        <v>626</v>
      </c>
      <c r="B334">
        <f>VLOOKUP($B$2,'Standard Deposition Curves'!$B$18:$OL$23,(A334/2+1),FALSE)</f>
        <v>1.24E-3</v>
      </c>
      <c r="C334">
        <f t="shared" si="22"/>
        <v>1.2383333333333333E-3</v>
      </c>
      <c r="D334">
        <f t="shared" si="23"/>
        <v>1.2383333333333333E-3</v>
      </c>
      <c r="E334">
        <f t="shared" si="24"/>
        <v>1.2383333333333333E-3</v>
      </c>
      <c r="F334">
        <f t="shared" si="25"/>
        <v>1.2218181818181816E-3</v>
      </c>
      <c r="G334">
        <f t="shared" si="26"/>
        <v>1.1380392156862746E-3</v>
      </c>
      <c r="H334">
        <v>626</v>
      </c>
    </row>
    <row r="335" spans="1:8" x14ac:dyDescent="0.25">
      <c r="A335">
        <v>628</v>
      </c>
      <c r="B335">
        <f>VLOOKUP($B$2,'Standard Deposition Curves'!$B$18:$OL$23,(A335/2+1),FALSE)</f>
        <v>1.24E-3</v>
      </c>
      <c r="C335">
        <f t="shared" si="22"/>
        <v>1.2316666666666667E-3</v>
      </c>
      <c r="D335">
        <f t="shared" si="23"/>
        <v>1.2316666666666667E-3</v>
      </c>
      <c r="E335">
        <f t="shared" si="24"/>
        <v>1.2316666666666667E-3</v>
      </c>
      <c r="F335">
        <f t="shared" si="25"/>
        <v>1.2181818181818179E-3</v>
      </c>
      <c r="G335">
        <f t="shared" si="26"/>
        <v>1.1339215686274511E-3</v>
      </c>
      <c r="H335">
        <v>628</v>
      </c>
    </row>
    <row r="336" spans="1:8" x14ac:dyDescent="0.25">
      <c r="A336">
        <v>630</v>
      </c>
      <c r="B336">
        <f>VLOOKUP($B$2,'Standard Deposition Curves'!$B$18:$OL$23,(A336/2+1),FALSE)</f>
        <v>1.23E-3</v>
      </c>
      <c r="C336">
        <f t="shared" si="22"/>
        <v>1.23E-3</v>
      </c>
      <c r="D336">
        <f t="shared" si="23"/>
        <v>1.23E-3</v>
      </c>
      <c r="E336">
        <f t="shared" si="24"/>
        <v>1.23E-3</v>
      </c>
      <c r="F336">
        <f t="shared" si="25"/>
        <v>1.2136363636363634E-3</v>
      </c>
      <c r="G336">
        <f t="shared" si="26"/>
        <v>1.129607843137255E-3</v>
      </c>
      <c r="H336">
        <v>630</v>
      </c>
    </row>
    <row r="337" spans="1:8" x14ac:dyDescent="0.25">
      <c r="A337">
        <v>632</v>
      </c>
      <c r="B337">
        <f>VLOOKUP($B$2,'Standard Deposition Curves'!$B$18:$OL$23,(A337/2+1),FALSE)</f>
        <v>1.23E-3</v>
      </c>
      <c r="C337">
        <f t="shared" si="22"/>
        <v>1.2283333333333332E-3</v>
      </c>
      <c r="D337">
        <f t="shared" si="23"/>
        <v>1.2283333333333332E-3</v>
      </c>
      <c r="E337">
        <f t="shared" si="24"/>
        <v>1.2283333333333332E-3</v>
      </c>
      <c r="F337">
        <f t="shared" si="25"/>
        <v>1.2099999999999999E-3</v>
      </c>
      <c r="G337">
        <f t="shared" si="26"/>
        <v>1.1254901960784315E-3</v>
      </c>
      <c r="H337">
        <v>632</v>
      </c>
    </row>
    <row r="338" spans="1:8" x14ac:dyDescent="0.25">
      <c r="A338">
        <v>634</v>
      </c>
      <c r="B338">
        <f>VLOOKUP($B$2,'Standard Deposition Curves'!$B$18:$OL$23,(A338/2+1),FALSE)</f>
        <v>1.23E-3</v>
      </c>
      <c r="C338">
        <f t="shared" si="22"/>
        <v>1.2216666666666667E-3</v>
      </c>
      <c r="D338">
        <f t="shared" si="23"/>
        <v>1.2216666666666667E-3</v>
      </c>
      <c r="E338">
        <f t="shared" si="24"/>
        <v>1.2216666666666667E-3</v>
      </c>
      <c r="F338">
        <f t="shared" si="25"/>
        <v>1.2063636363636365E-3</v>
      </c>
      <c r="G338">
        <f t="shared" si="26"/>
        <v>1.121372549019608E-3</v>
      </c>
      <c r="H338">
        <v>634</v>
      </c>
    </row>
    <row r="339" spans="1:8" x14ac:dyDescent="0.25">
      <c r="A339">
        <v>636</v>
      </c>
      <c r="B339">
        <f>VLOOKUP($B$2,'Standard Deposition Curves'!$B$18:$OL$23,(A339/2+1),FALSE)</f>
        <v>1.2199999999999999E-3</v>
      </c>
      <c r="C339">
        <f t="shared" si="22"/>
        <v>1.2183333333333332E-3</v>
      </c>
      <c r="D339">
        <f t="shared" si="23"/>
        <v>1.2183333333333332E-3</v>
      </c>
      <c r="E339">
        <f t="shared" si="24"/>
        <v>1.2183333333333332E-3</v>
      </c>
      <c r="F339">
        <f t="shared" si="25"/>
        <v>1.2018181818181819E-3</v>
      </c>
      <c r="G339">
        <f t="shared" si="26"/>
        <v>1.1170588235294117E-3</v>
      </c>
      <c r="H339">
        <v>636</v>
      </c>
    </row>
    <row r="340" spans="1:8" x14ac:dyDescent="0.25">
      <c r="A340">
        <v>638</v>
      </c>
      <c r="B340">
        <f>VLOOKUP($B$2,'Standard Deposition Curves'!$B$18:$OL$23,(A340/2+1),FALSE)</f>
        <v>1.2199999999999999E-3</v>
      </c>
      <c r="C340">
        <f t="shared" si="22"/>
        <v>1.2116666666666667E-3</v>
      </c>
      <c r="D340">
        <f t="shared" si="23"/>
        <v>1.2116666666666667E-3</v>
      </c>
      <c r="E340">
        <f t="shared" si="24"/>
        <v>1.2116666666666667E-3</v>
      </c>
      <c r="F340">
        <f t="shared" si="25"/>
        <v>1.1981818181818183E-3</v>
      </c>
      <c r="G340">
        <f t="shared" si="26"/>
        <v>1.1129411764705882E-3</v>
      </c>
      <c r="H340">
        <v>638</v>
      </c>
    </row>
    <row r="341" spans="1:8" x14ac:dyDescent="0.25">
      <c r="A341">
        <v>640</v>
      </c>
      <c r="B341">
        <f>VLOOKUP($B$2,'Standard Deposition Curves'!$B$18:$OL$23,(A341/2+1),FALSE)</f>
        <v>1.2099999999999999E-3</v>
      </c>
      <c r="C341">
        <f t="shared" si="22"/>
        <v>1.2099999999999999E-3</v>
      </c>
      <c r="D341">
        <f t="shared" si="23"/>
        <v>1.2099999999999999E-3</v>
      </c>
      <c r="E341">
        <f t="shared" si="24"/>
        <v>1.2099999999999999E-3</v>
      </c>
      <c r="F341">
        <f t="shared" si="25"/>
        <v>1.1936363636363635E-3</v>
      </c>
      <c r="G341">
        <f t="shared" si="26"/>
        <v>1.108627450980392E-3</v>
      </c>
      <c r="H341">
        <v>640</v>
      </c>
    </row>
    <row r="342" spans="1:8" x14ac:dyDescent="0.25">
      <c r="A342">
        <v>642</v>
      </c>
      <c r="B342">
        <f>VLOOKUP($B$2,'Standard Deposition Curves'!$B$18:$OL$23,(A342/2+1),FALSE)</f>
        <v>1.2099999999999999E-3</v>
      </c>
      <c r="C342">
        <f t="shared" si="22"/>
        <v>1.2083333333333332E-3</v>
      </c>
      <c r="D342">
        <f t="shared" si="23"/>
        <v>1.2083333333333332E-3</v>
      </c>
      <c r="E342">
        <f t="shared" si="24"/>
        <v>1.2083333333333332E-3</v>
      </c>
      <c r="F342">
        <f t="shared" si="25"/>
        <v>1.1900000000000001E-3</v>
      </c>
      <c r="G342">
        <f t="shared" si="26"/>
        <v>1.1045098039215687E-3</v>
      </c>
      <c r="H342">
        <v>642</v>
      </c>
    </row>
    <row r="343" spans="1:8" x14ac:dyDescent="0.25">
      <c r="A343">
        <v>644</v>
      </c>
      <c r="B343">
        <f>VLOOKUP($B$2,'Standard Deposition Curves'!$B$18:$OL$23,(A343/2+1),FALSE)</f>
        <v>1.2099999999999999E-3</v>
      </c>
      <c r="C343">
        <f t="shared" ref="C343:C406" si="27">AVERAGE(AVERAGE(B343:B344),B344,AVERAGE(B344:B345))</f>
        <v>1.2016666666666666E-3</v>
      </c>
      <c r="D343">
        <f t="shared" ref="D343:D406" si="28">AVERAGE(AVERAGE(B343:B344),B344,AVERAGE(B344:B345))</f>
        <v>1.2016666666666666E-3</v>
      </c>
      <c r="E343">
        <f t="shared" ref="E343:E406" si="29">AVERAGE(AVERAGE(B343:B344),B344,AVERAGE(B344:B345))</f>
        <v>1.2016666666666666E-3</v>
      </c>
      <c r="F343">
        <f t="shared" ref="F343:F406" si="30">AVERAGE(B343:B353)</f>
        <v>1.1854545454545455E-3</v>
      </c>
      <c r="G343">
        <f t="shared" ref="G343:G406" si="31">AVERAGE(B343:B393)</f>
        <v>1.100313725490196E-3</v>
      </c>
      <c r="H343">
        <v>644</v>
      </c>
    </row>
    <row r="344" spans="1:8" x14ac:dyDescent="0.25">
      <c r="A344">
        <v>646</v>
      </c>
      <c r="B344">
        <f>VLOOKUP($B$2,'Standard Deposition Curves'!$B$18:$OL$23,(A344/2+1),FALSE)</f>
        <v>1.1999999999999999E-3</v>
      </c>
      <c r="C344">
        <f t="shared" si="27"/>
        <v>1.1983333333333332E-3</v>
      </c>
      <c r="D344">
        <f t="shared" si="28"/>
        <v>1.1983333333333332E-3</v>
      </c>
      <c r="E344">
        <f t="shared" si="29"/>
        <v>1.1983333333333332E-3</v>
      </c>
      <c r="F344">
        <f t="shared" si="30"/>
        <v>1.180909090909091E-3</v>
      </c>
      <c r="G344">
        <f t="shared" si="31"/>
        <v>1.0960392156862744E-3</v>
      </c>
      <c r="H344">
        <v>646</v>
      </c>
    </row>
    <row r="345" spans="1:8" x14ac:dyDescent="0.25">
      <c r="A345">
        <v>648</v>
      </c>
      <c r="B345">
        <f>VLOOKUP($B$2,'Standard Deposition Curves'!$B$18:$OL$23,(A345/2+1),FALSE)</f>
        <v>1.1999999999999999E-3</v>
      </c>
      <c r="C345">
        <f t="shared" si="27"/>
        <v>1.1916666666666666E-3</v>
      </c>
      <c r="D345">
        <f t="shared" si="28"/>
        <v>1.1916666666666666E-3</v>
      </c>
      <c r="E345">
        <f t="shared" si="29"/>
        <v>1.1916666666666666E-3</v>
      </c>
      <c r="F345">
        <f t="shared" si="30"/>
        <v>1.1772727272727273E-3</v>
      </c>
      <c r="G345">
        <f t="shared" si="31"/>
        <v>1.0918823529411767E-3</v>
      </c>
      <c r="H345">
        <v>648</v>
      </c>
    </row>
    <row r="346" spans="1:8" x14ac:dyDescent="0.25">
      <c r="A346">
        <v>650</v>
      </c>
      <c r="B346">
        <f>VLOOKUP($B$2,'Standard Deposition Curves'!$B$18:$OL$23,(A346/2+1),FALSE)</f>
        <v>1.1900000000000001E-3</v>
      </c>
      <c r="C346">
        <f t="shared" si="27"/>
        <v>1.1900000000000001E-3</v>
      </c>
      <c r="D346">
        <f t="shared" si="28"/>
        <v>1.1900000000000001E-3</v>
      </c>
      <c r="E346">
        <f t="shared" si="29"/>
        <v>1.1900000000000001E-3</v>
      </c>
      <c r="F346">
        <f t="shared" si="30"/>
        <v>1.1727272727272728E-3</v>
      </c>
      <c r="G346">
        <f t="shared" si="31"/>
        <v>1.0876470588235296E-3</v>
      </c>
      <c r="H346">
        <v>650</v>
      </c>
    </row>
    <row r="347" spans="1:8" x14ac:dyDescent="0.25">
      <c r="A347">
        <v>652</v>
      </c>
      <c r="B347">
        <f>VLOOKUP($B$2,'Standard Deposition Curves'!$B$18:$OL$23,(A347/2+1),FALSE)</f>
        <v>1.1900000000000001E-3</v>
      </c>
      <c r="C347">
        <f t="shared" si="27"/>
        <v>1.1883333333333336E-3</v>
      </c>
      <c r="D347">
        <f t="shared" si="28"/>
        <v>1.1883333333333336E-3</v>
      </c>
      <c r="E347">
        <f t="shared" si="29"/>
        <v>1.1883333333333336E-3</v>
      </c>
      <c r="F347">
        <f t="shared" si="30"/>
        <v>1.1690909090909091E-3</v>
      </c>
      <c r="G347">
        <f t="shared" si="31"/>
        <v>1.0835294117647061E-3</v>
      </c>
      <c r="H347">
        <v>652</v>
      </c>
    </row>
    <row r="348" spans="1:8" x14ac:dyDescent="0.25">
      <c r="A348">
        <v>654</v>
      </c>
      <c r="B348">
        <f>VLOOKUP($B$2,'Standard Deposition Curves'!$B$18:$OL$23,(A348/2+1),FALSE)</f>
        <v>1.1900000000000001E-3</v>
      </c>
      <c r="C348">
        <f t="shared" si="27"/>
        <v>1.1816666666666666E-3</v>
      </c>
      <c r="D348">
        <f t="shared" si="28"/>
        <v>1.1816666666666666E-3</v>
      </c>
      <c r="E348">
        <f t="shared" si="29"/>
        <v>1.1816666666666666E-3</v>
      </c>
      <c r="F348">
        <f t="shared" si="30"/>
        <v>1.1645454545454546E-3</v>
      </c>
      <c r="G348">
        <f t="shared" si="31"/>
        <v>1.0793333333333334E-3</v>
      </c>
      <c r="H348">
        <v>654</v>
      </c>
    </row>
    <row r="349" spans="1:8" x14ac:dyDescent="0.25">
      <c r="A349">
        <v>656</v>
      </c>
      <c r="B349">
        <f>VLOOKUP($B$2,'Standard Deposition Curves'!$B$18:$OL$23,(A349/2+1),FALSE)</f>
        <v>1.1800000000000001E-3</v>
      </c>
      <c r="C349">
        <f t="shared" si="27"/>
        <v>1.1783333333333333E-3</v>
      </c>
      <c r="D349">
        <f t="shared" si="28"/>
        <v>1.1783333333333333E-3</v>
      </c>
      <c r="E349">
        <f t="shared" si="29"/>
        <v>1.1783333333333333E-3</v>
      </c>
      <c r="F349">
        <f t="shared" si="30"/>
        <v>1.16E-3</v>
      </c>
      <c r="G349">
        <f t="shared" si="31"/>
        <v>1.075058823529412E-3</v>
      </c>
      <c r="H349">
        <v>656</v>
      </c>
    </row>
    <row r="350" spans="1:8" x14ac:dyDescent="0.25">
      <c r="A350">
        <v>658</v>
      </c>
      <c r="B350">
        <f>VLOOKUP($B$2,'Standard Deposition Curves'!$B$18:$OL$23,(A350/2+1),FALSE)</f>
        <v>1.1800000000000001E-3</v>
      </c>
      <c r="C350">
        <f t="shared" si="27"/>
        <v>1.1716666666666666E-3</v>
      </c>
      <c r="D350">
        <f t="shared" si="28"/>
        <v>1.1716666666666666E-3</v>
      </c>
      <c r="E350">
        <f t="shared" si="29"/>
        <v>1.1716666666666666E-3</v>
      </c>
      <c r="F350">
        <f t="shared" si="30"/>
        <v>1.1554545454545454E-3</v>
      </c>
      <c r="G350">
        <f t="shared" si="31"/>
        <v>1.0709019607843138E-3</v>
      </c>
      <c r="H350">
        <v>658</v>
      </c>
    </row>
    <row r="351" spans="1:8" x14ac:dyDescent="0.25">
      <c r="A351">
        <v>660</v>
      </c>
      <c r="B351">
        <f>VLOOKUP($B$2,'Standard Deposition Curves'!$B$18:$OL$23,(A351/2+1),FALSE)</f>
        <v>1.17E-3</v>
      </c>
      <c r="C351">
        <f t="shared" si="27"/>
        <v>1.1683333333333335E-3</v>
      </c>
      <c r="D351">
        <f t="shared" si="28"/>
        <v>1.1683333333333335E-3</v>
      </c>
      <c r="E351">
        <f t="shared" si="29"/>
        <v>1.1683333333333335E-3</v>
      </c>
      <c r="F351">
        <f t="shared" si="30"/>
        <v>1.1509090909090911E-3</v>
      </c>
      <c r="G351">
        <f t="shared" si="31"/>
        <v>1.0666666666666667E-3</v>
      </c>
      <c r="H351">
        <v>660</v>
      </c>
    </row>
    <row r="352" spans="1:8" x14ac:dyDescent="0.25">
      <c r="A352">
        <v>662</v>
      </c>
      <c r="B352">
        <f>VLOOKUP($B$2,'Standard Deposition Curves'!$B$18:$OL$23,(A352/2+1),FALSE)</f>
        <v>1.17E-3</v>
      </c>
      <c r="C352">
        <f t="shared" si="27"/>
        <v>1.1616666666666665E-3</v>
      </c>
      <c r="D352">
        <f t="shared" si="28"/>
        <v>1.1616666666666665E-3</v>
      </c>
      <c r="E352">
        <f t="shared" si="29"/>
        <v>1.1616666666666665E-3</v>
      </c>
      <c r="F352">
        <f t="shared" si="30"/>
        <v>1.1472727272727272E-3</v>
      </c>
      <c r="G352">
        <f t="shared" si="31"/>
        <v>1.0625686274509806E-3</v>
      </c>
      <c r="H352">
        <v>662</v>
      </c>
    </row>
    <row r="353" spans="1:8" x14ac:dyDescent="0.25">
      <c r="A353">
        <v>664</v>
      </c>
      <c r="B353">
        <f>VLOOKUP($B$2,'Standard Deposition Curves'!$B$18:$OL$23,(A353/2+1),FALSE)</f>
        <v>1.16E-3</v>
      </c>
      <c r="C353">
        <f t="shared" si="27"/>
        <v>1.16E-3</v>
      </c>
      <c r="D353">
        <f t="shared" si="28"/>
        <v>1.16E-3</v>
      </c>
      <c r="E353">
        <f t="shared" si="29"/>
        <v>1.16E-3</v>
      </c>
      <c r="F353">
        <f t="shared" si="30"/>
        <v>1.1427272727272725E-3</v>
      </c>
      <c r="G353">
        <f t="shared" si="31"/>
        <v>1.058392156862745E-3</v>
      </c>
      <c r="H353">
        <v>664</v>
      </c>
    </row>
    <row r="354" spans="1:8" x14ac:dyDescent="0.25">
      <c r="A354">
        <v>666</v>
      </c>
      <c r="B354">
        <f>VLOOKUP($B$2,'Standard Deposition Curves'!$B$18:$OL$23,(A354/2+1),FALSE)</f>
        <v>1.16E-3</v>
      </c>
      <c r="C354">
        <f t="shared" si="27"/>
        <v>1.1583333333333333E-3</v>
      </c>
      <c r="D354">
        <f t="shared" si="28"/>
        <v>1.1583333333333333E-3</v>
      </c>
      <c r="E354">
        <f t="shared" si="29"/>
        <v>1.1583333333333333E-3</v>
      </c>
      <c r="F354">
        <f t="shared" si="30"/>
        <v>1.1390909090909088E-3</v>
      </c>
      <c r="G354">
        <f t="shared" si="31"/>
        <v>1.0543333333333331E-3</v>
      </c>
      <c r="H354">
        <v>666</v>
      </c>
    </row>
    <row r="355" spans="1:8" x14ac:dyDescent="0.25">
      <c r="A355">
        <v>668</v>
      </c>
      <c r="B355">
        <f>VLOOKUP($B$2,'Standard Deposition Curves'!$B$18:$OL$23,(A355/2+1),FALSE)</f>
        <v>1.16E-3</v>
      </c>
      <c r="C355">
        <f t="shared" si="27"/>
        <v>1.1516666666666665E-3</v>
      </c>
      <c r="D355">
        <f t="shared" si="28"/>
        <v>1.1516666666666665E-3</v>
      </c>
      <c r="E355">
        <f t="shared" si="29"/>
        <v>1.1516666666666665E-3</v>
      </c>
      <c r="F355">
        <f t="shared" si="30"/>
        <v>1.1345454545454543E-3</v>
      </c>
      <c r="G355">
        <f t="shared" si="31"/>
        <v>1.0501960784313725E-3</v>
      </c>
      <c r="H355">
        <v>668</v>
      </c>
    </row>
    <row r="356" spans="1:8" x14ac:dyDescent="0.25">
      <c r="A356">
        <v>670</v>
      </c>
      <c r="B356">
        <f>VLOOKUP($B$2,'Standard Deposition Curves'!$B$18:$OL$23,(A356/2+1),FALSE)</f>
        <v>1.15E-3</v>
      </c>
      <c r="C356">
        <f t="shared" si="27"/>
        <v>1.1483333333333335E-3</v>
      </c>
      <c r="D356">
        <f t="shared" si="28"/>
        <v>1.1483333333333335E-3</v>
      </c>
      <c r="E356">
        <f t="shared" si="29"/>
        <v>1.1483333333333335E-3</v>
      </c>
      <c r="F356">
        <f t="shared" si="30"/>
        <v>1.1299999999999999E-3</v>
      </c>
      <c r="G356">
        <f t="shared" si="31"/>
        <v>1.0459999999999998E-3</v>
      </c>
      <c r="H356">
        <v>670</v>
      </c>
    </row>
    <row r="357" spans="1:8" x14ac:dyDescent="0.25">
      <c r="A357">
        <v>672</v>
      </c>
      <c r="B357">
        <f>VLOOKUP($B$2,'Standard Deposition Curves'!$B$18:$OL$23,(A357/2+1),FALSE)</f>
        <v>1.15E-3</v>
      </c>
      <c r="C357">
        <f t="shared" si="27"/>
        <v>1.1416666666666665E-3</v>
      </c>
      <c r="D357">
        <f t="shared" si="28"/>
        <v>1.1416666666666665E-3</v>
      </c>
      <c r="E357">
        <f t="shared" si="29"/>
        <v>1.1416666666666665E-3</v>
      </c>
      <c r="F357">
        <f t="shared" si="30"/>
        <v>1.1254545454545454E-3</v>
      </c>
      <c r="G357">
        <f t="shared" si="31"/>
        <v>1.0419215686274508E-3</v>
      </c>
      <c r="H357">
        <v>672</v>
      </c>
    </row>
    <row r="358" spans="1:8" x14ac:dyDescent="0.25">
      <c r="A358">
        <v>674</v>
      </c>
      <c r="B358">
        <f>VLOOKUP($B$2,'Standard Deposition Curves'!$B$18:$OL$23,(A358/2+1),FALSE)</f>
        <v>1.14E-3</v>
      </c>
      <c r="C358">
        <f t="shared" si="27"/>
        <v>1.1383333333333332E-3</v>
      </c>
      <c r="D358">
        <f t="shared" si="28"/>
        <v>1.1383333333333332E-3</v>
      </c>
      <c r="E358">
        <f t="shared" si="29"/>
        <v>1.1383333333333332E-3</v>
      </c>
      <c r="F358">
        <f t="shared" si="30"/>
        <v>1.1209090909090908E-3</v>
      </c>
      <c r="G358">
        <f t="shared" si="31"/>
        <v>1.0377647058823528E-3</v>
      </c>
      <c r="H358">
        <v>674</v>
      </c>
    </row>
    <row r="359" spans="1:8" x14ac:dyDescent="0.25">
      <c r="A359">
        <v>676</v>
      </c>
      <c r="B359">
        <f>VLOOKUP($B$2,'Standard Deposition Curves'!$B$18:$OL$23,(A359/2+1),FALSE)</f>
        <v>1.14E-3</v>
      </c>
      <c r="C359">
        <f t="shared" si="27"/>
        <v>1.1316666666666665E-3</v>
      </c>
      <c r="D359">
        <f t="shared" si="28"/>
        <v>1.1316666666666665E-3</v>
      </c>
      <c r="E359">
        <f t="shared" si="29"/>
        <v>1.1316666666666665E-3</v>
      </c>
      <c r="F359">
        <f t="shared" si="30"/>
        <v>1.1163636363636363E-3</v>
      </c>
      <c r="G359">
        <f t="shared" si="31"/>
        <v>1.0337254901960783E-3</v>
      </c>
      <c r="H359">
        <v>676</v>
      </c>
    </row>
    <row r="360" spans="1:8" x14ac:dyDescent="0.25">
      <c r="A360">
        <v>678</v>
      </c>
      <c r="B360">
        <f>VLOOKUP($B$2,'Standard Deposition Curves'!$B$18:$OL$23,(A360/2+1),FALSE)</f>
        <v>1.1299999999999999E-3</v>
      </c>
      <c r="C360">
        <f t="shared" si="27"/>
        <v>1.1299999999999999E-3</v>
      </c>
      <c r="D360">
        <f t="shared" si="28"/>
        <v>1.1299999999999999E-3</v>
      </c>
      <c r="E360">
        <f t="shared" si="29"/>
        <v>1.1299999999999999E-3</v>
      </c>
      <c r="F360">
        <f t="shared" si="30"/>
        <v>1.1118181818181819E-3</v>
      </c>
      <c r="G360">
        <f t="shared" si="31"/>
        <v>1.0296078431372545E-3</v>
      </c>
      <c r="H360">
        <v>678</v>
      </c>
    </row>
    <row r="361" spans="1:8" x14ac:dyDescent="0.25">
      <c r="A361">
        <v>680</v>
      </c>
      <c r="B361">
        <f>VLOOKUP($B$2,'Standard Deposition Curves'!$B$18:$OL$23,(A361/2+1),FALSE)</f>
        <v>1.1299999999999999E-3</v>
      </c>
      <c r="C361">
        <f t="shared" si="27"/>
        <v>1.1283333333333334E-3</v>
      </c>
      <c r="D361">
        <f t="shared" si="28"/>
        <v>1.1283333333333334E-3</v>
      </c>
      <c r="E361">
        <f t="shared" si="29"/>
        <v>1.1283333333333334E-3</v>
      </c>
      <c r="F361">
        <f t="shared" si="30"/>
        <v>1.1081818181818183E-3</v>
      </c>
      <c r="G361">
        <f t="shared" si="31"/>
        <v>1.0256078431372549E-3</v>
      </c>
      <c r="H361">
        <v>680</v>
      </c>
    </row>
    <row r="362" spans="1:8" x14ac:dyDescent="0.25">
      <c r="A362">
        <v>682</v>
      </c>
      <c r="B362">
        <f>VLOOKUP($B$2,'Standard Deposition Curves'!$B$18:$OL$23,(A362/2+1),FALSE)</f>
        <v>1.1299999999999999E-3</v>
      </c>
      <c r="C362">
        <f t="shared" si="27"/>
        <v>1.1216666666666664E-3</v>
      </c>
      <c r="D362">
        <f t="shared" si="28"/>
        <v>1.1216666666666664E-3</v>
      </c>
      <c r="E362">
        <f t="shared" si="29"/>
        <v>1.1216666666666664E-3</v>
      </c>
      <c r="F362">
        <f t="shared" si="30"/>
        <v>1.1036363636363637E-3</v>
      </c>
      <c r="G362">
        <f t="shared" si="31"/>
        <v>1.0215294117647056E-3</v>
      </c>
      <c r="H362">
        <v>682</v>
      </c>
    </row>
    <row r="363" spans="1:8" x14ac:dyDescent="0.25">
      <c r="A363">
        <v>684</v>
      </c>
      <c r="B363">
        <f>VLOOKUP($B$2,'Standard Deposition Curves'!$B$18:$OL$23,(A363/2+1),FALSE)</f>
        <v>1.1199999999999999E-3</v>
      </c>
      <c r="C363">
        <f t="shared" si="27"/>
        <v>1.1183333333333334E-3</v>
      </c>
      <c r="D363">
        <f t="shared" si="28"/>
        <v>1.1183333333333334E-3</v>
      </c>
      <c r="E363">
        <f t="shared" si="29"/>
        <v>1.1183333333333334E-3</v>
      </c>
      <c r="F363">
        <f t="shared" si="30"/>
        <v>1.0990909090909092E-3</v>
      </c>
      <c r="G363">
        <f t="shared" si="31"/>
        <v>1.0173725490196077E-3</v>
      </c>
      <c r="H363">
        <v>684</v>
      </c>
    </row>
    <row r="364" spans="1:8" x14ac:dyDescent="0.25">
      <c r="A364">
        <v>686</v>
      </c>
      <c r="B364">
        <f>VLOOKUP($B$2,'Standard Deposition Curves'!$B$18:$OL$23,(A364/2+1),FALSE)</f>
        <v>1.1199999999999999E-3</v>
      </c>
      <c r="C364">
        <f t="shared" si="27"/>
        <v>1.1116666666666668E-3</v>
      </c>
      <c r="D364">
        <f t="shared" si="28"/>
        <v>1.1116666666666668E-3</v>
      </c>
      <c r="E364">
        <f t="shared" si="29"/>
        <v>1.1116666666666668E-3</v>
      </c>
      <c r="F364">
        <f t="shared" si="30"/>
        <v>1.0945454545454544E-3</v>
      </c>
      <c r="G364">
        <f t="shared" si="31"/>
        <v>1.0133333333333331E-3</v>
      </c>
      <c r="H364">
        <v>686</v>
      </c>
    </row>
    <row r="365" spans="1:8" x14ac:dyDescent="0.25">
      <c r="A365">
        <v>688</v>
      </c>
      <c r="B365">
        <f>VLOOKUP($B$2,'Standard Deposition Curves'!$B$18:$OL$23,(A365/2+1),FALSE)</f>
        <v>1.1100000000000001E-3</v>
      </c>
      <c r="C365">
        <f t="shared" si="27"/>
        <v>1.1083333333333333E-3</v>
      </c>
      <c r="D365">
        <f t="shared" si="28"/>
        <v>1.1083333333333333E-3</v>
      </c>
      <c r="E365">
        <f t="shared" si="29"/>
        <v>1.1083333333333333E-3</v>
      </c>
      <c r="F365">
        <f t="shared" si="30"/>
        <v>1.0899999999999998E-3</v>
      </c>
      <c r="G365">
        <f t="shared" si="31"/>
        <v>1.0092156862745096E-3</v>
      </c>
      <c r="H365">
        <v>688</v>
      </c>
    </row>
    <row r="366" spans="1:8" x14ac:dyDescent="0.25">
      <c r="A366">
        <v>690</v>
      </c>
      <c r="B366">
        <f>VLOOKUP($B$2,'Standard Deposition Curves'!$B$18:$OL$23,(A366/2+1),FALSE)</f>
        <v>1.1100000000000001E-3</v>
      </c>
      <c r="C366">
        <f t="shared" si="27"/>
        <v>1.1016666666666668E-3</v>
      </c>
      <c r="D366">
        <f t="shared" si="28"/>
        <v>1.1016666666666668E-3</v>
      </c>
      <c r="E366">
        <f t="shared" si="29"/>
        <v>1.1016666666666668E-3</v>
      </c>
      <c r="F366">
        <f t="shared" si="30"/>
        <v>1.0863636363636362E-3</v>
      </c>
      <c r="G366">
        <f t="shared" si="31"/>
        <v>1.0052156862745097E-3</v>
      </c>
      <c r="H366">
        <v>690</v>
      </c>
    </row>
    <row r="367" spans="1:8" x14ac:dyDescent="0.25">
      <c r="A367">
        <v>692</v>
      </c>
      <c r="B367">
        <f>VLOOKUP($B$2,'Standard Deposition Curves'!$B$18:$OL$23,(A367/2+1),FALSE)</f>
        <v>1.1000000000000001E-3</v>
      </c>
      <c r="C367">
        <f t="shared" si="27"/>
        <v>1.0983333333333333E-3</v>
      </c>
      <c r="D367">
        <f t="shared" si="28"/>
        <v>1.0983333333333333E-3</v>
      </c>
      <c r="E367">
        <f t="shared" si="29"/>
        <v>1.0983333333333333E-3</v>
      </c>
      <c r="F367">
        <f t="shared" si="30"/>
        <v>1.0818181818181818E-3</v>
      </c>
      <c r="G367">
        <f t="shared" si="31"/>
        <v>1.0011372549019609E-3</v>
      </c>
      <c r="H367">
        <v>692</v>
      </c>
    </row>
    <row r="368" spans="1:8" x14ac:dyDescent="0.25">
      <c r="A368">
        <v>694</v>
      </c>
      <c r="B368">
        <f>VLOOKUP($B$2,'Standard Deposition Curves'!$B$18:$OL$23,(A368/2+1),FALSE)</f>
        <v>1.1000000000000001E-3</v>
      </c>
      <c r="C368">
        <f t="shared" si="27"/>
        <v>1.0916666666666668E-3</v>
      </c>
      <c r="D368">
        <f t="shared" si="28"/>
        <v>1.0916666666666668E-3</v>
      </c>
      <c r="E368">
        <f t="shared" si="29"/>
        <v>1.0916666666666668E-3</v>
      </c>
      <c r="F368">
        <f t="shared" si="30"/>
        <v>1.0781818181818182E-3</v>
      </c>
      <c r="G368">
        <f t="shared" si="31"/>
        <v>9.9719607843137261E-4</v>
      </c>
      <c r="H368">
        <v>694</v>
      </c>
    </row>
    <row r="369" spans="1:8" x14ac:dyDescent="0.25">
      <c r="A369">
        <v>696</v>
      </c>
      <c r="B369">
        <f>VLOOKUP($B$2,'Standard Deposition Curves'!$B$18:$OL$23,(A369/2+1),FALSE)</f>
        <v>1.09E-3</v>
      </c>
      <c r="C369">
        <f t="shared" si="27"/>
        <v>1.09E-3</v>
      </c>
      <c r="D369">
        <f t="shared" si="28"/>
        <v>1.09E-3</v>
      </c>
      <c r="E369">
        <f t="shared" si="29"/>
        <v>1.09E-3</v>
      </c>
      <c r="F369">
        <f t="shared" si="30"/>
        <v>1.0736363636363636E-3</v>
      </c>
      <c r="G369">
        <f t="shared" si="31"/>
        <v>9.9317647058823517E-4</v>
      </c>
      <c r="H369">
        <v>696</v>
      </c>
    </row>
    <row r="370" spans="1:8" x14ac:dyDescent="0.25">
      <c r="A370">
        <v>698</v>
      </c>
      <c r="B370">
        <f>VLOOKUP($B$2,'Standard Deposition Curves'!$B$18:$OL$23,(A370/2+1),FALSE)</f>
        <v>1.09E-3</v>
      </c>
      <c r="C370">
        <f t="shared" si="27"/>
        <v>1.0883333333333333E-3</v>
      </c>
      <c r="D370">
        <f t="shared" si="28"/>
        <v>1.0883333333333333E-3</v>
      </c>
      <c r="E370">
        <f t="shared" si="29"/>
        <v>1.0883333333333333E-3</v>
      </c>
      <c r="F370">
        <f t="shared" si="30"/>
        <v>1.07E-3</v>
      </c>
      <c r="G370">
        <f t="shared" si="31"/>
        <v>9.8927450980392157E-4</v>
      </c>
      <c r="H370">
        <v>698</v>
      </c>
    </row>
    <row r="371" spans="1:8" x14ac:dyDescent="0.25">
      <c r="A371">
        <v>700</v>
      </c>
      <c r="B371">
        <f>VLOOKUP($B$2,'Standard Deposition Curves'!$B$18:$OL$23,(A371/2+1),FALSE)</f>
        <v>1.09E-3</v>
      </c>
      <c r="C371">
        <f t="shared" si="27"/>
        <v>1.0816666666666668E-3</v>
      </c>
      <c r="D371">
        <f t="shared" si="28"/>
        <v>1.0816666666666668E-3</v>
      </c>
      <c r="E371">
        <f t="shared" si="29"/>
        <v>1.0816666666666668E-3</v>
      </c>
      <c r="F371">
        <f t="shared" si="30"/>
        <v>1.0663636363636363E-3</v>
      </c>
      <c r="G371">
        <f t="shared" si="31"/>
        <v>9.8531372549019594E-4</v>
      </c>
      <c r="H371">
        <v>700</v>
      </c>
    </row>
    <row r="372" spans="1:8" x14ac:dyDescent="0.25">
      <c r="A372">
        <v>702</v>
      </c>
      <c r="B372">
        <f>VLOOKUP($B$2,'Standard Deposition Curves'!$B$18:$OL$23,(A372/2+1),FALSE)</f>
        <v>1.08E-3</v>
      </c>
      <c r="C372">
        <f t="shared" si="27"/>
        <v>1.0783333333333333E-3</v>
      </c>
      <c r="D372">
        <f t="shared" si="28"/>
        <v>1.0783333333333333E-3</v>
      </c>
      <c r="E372">
        <f t="shared" si="29"/>
        <v>1.0783333333333333E-3</v>
      </c>
      <c r="F372">
        <f t="shared" si="30"/>
        <v>1.061818181818182E-3</v>
      </c>
      <c r="G372">
        <f t="shared" si="31"/>
        <v>9.8322000000000014E-4</v>
      </c>
      <c r="H372">
        <v>702</v>
      </c>
    </row>
    <row r="373" spans="1:8" x14ac:dyDescent="0.25">
      <c r="A373">
        <v>704</v>
      </c>
      <c r="B373">
        <f>VLOOKUP($B$2,'Standard Deposition Curves'!$B$18:$OL$23,(A373/2+1),FALSE)</f>
        <v>1.08E-3</v>
      </c>
      <c r="C373">
        <f t="shared" si="27"/>
        <v>1.0716666666666667E-3</v>
      </c>
      <c r="D373">
        <f t="shared" si="28"/>
        <v>1.0716666666666667E-3</v>
      </c>
      <c r="E373">
        <f t="shared" si="29"/>
        <v>1.0716666666666667E-3</v>
      </c>
      <c r="F373">
        <f t="shared" si="30"/>
        <v>1.0581818181818181E-3</v>
      </c>
      <c r="G373">
        <f t="shared" si="31"/>
        <v>9.8124489795918383E-4</v>
      </c>
      <c r="H373">
        <v>704</v>
      </c>
    </row>
    <row r="374" spans="1:8" x14ac:dyDescent="0.25">
      <c r="A374">
        <v>706</v>
      </c>
      <c r="B374">
        <f>VLOOKUP($B$2,'Standard Deposition Curves'!$B$18:$OL$23,(A374/2+1),FALSE)</f>
        <v>1.07E-3</v>
      </c>
      <c r="C374">
        <f t="shared" si="27"/>
        <v>1.07E-3</v>
      </c>
      <c r="D374">
        <f t="shared" si="28"/>
        <v>1.07E-3</v>
      </c>
      <c r="E374">
        <f t="shared" si="29"/>
        <v>1.07E-3</v>
      </c>
      <c r="F374">
        <f t="shared" si="30"/>
        <v>1.0536363636363634E-3</v>
      </c>
      <c r="G374">
        <f t="shared" si="31"/>
        <v>9.7918750000000002E-4</v>
      </c>
      <c r="H374">
        <v>706</v>
      </c>
    </row>
    <row r="375" spans="1:8" x14ac:dyDescent="0.25">
      <c r="A375">
        <v>708</v>
      </c>
      <c r="B375">
        <f>VLOOKUP($B$2,'Standard Deposition Curves'!$B$18:$OL$23,(A375/2+1),FALSE)</f>
        <v>1.07E-3</v>
      </c>
      <c r="C375">
        <f t="shared" si="27"/>
        <v>1.0683333333333332E-3</v>
      </c>
      <c r="D375">
        <f t="shared" si="28"/>
        <v>1.0683333333333332E-3</v>
      </c>
      <c r="E375">
        <f t="shared" si="29"/>
        <v>1.0683333333333332E-3</v>
      </c>
      <c r="F375">
        <f t="shared" si="30"/>
        <v>1.0499999999999997E-3</v>
      </c>
      <c r="G375">
        <f t="shared" si="31"/>
        <v>9.7725531914893624E-4</v>
      </c>
      <c r="H375">
        <v>708</v>
      </c>
    </row>
    <row r="376" spans="1:8" x14ac:dyDescent="0.25">
      <c r="A376">
        <v>710</v>
      </c>
      <c r="B376">
        <f>VLOOKUP($B$2,'Standard Deposition Curves'!$B$18:$OL$23,(A376/2+1),FALSE)</f>
        <v>1.07E-3</v>
      </c>
      <c r="C376">
        <f t="shared" si="27"/>
        <v>1.0616666666666667E-3</v>
      </c>
      <c r="D376">
        <f t="shared" si="28"/>
        <v>1.0616666666666667E-3</v>
      </c>
      <c r="E376">
        <f t="shared" si="29"/>
        <v>1.0616666666666667E-3</v>
      </c>
      <c r="F376">
        <f t="shared" si="30"/>
        <v>1.0454545454545454E-3</v>
      </c>
      <c r="G376">
        <f t="shared" si="31"/>
        <v>9.7523913043478258E-4</v>
      </c>
      <c r="H376">
        <v>710</v>
      </c>
    </row>
    <row r="377" spans="1:8" x14ac:dyDescent="0.25">
      <c r="A377">
        <v>712</v>
      </c>
      <c r="B377">
        <f>VLOOKUP($B$2,'Standard Deposition Curves'!$B$18:$OL$23,(A377/2+1),FALSE)</f>
        <v>1.06E-3</v>
      </c>
      <c r="C377">
        <f t="shared" si="27"/>
        <v>1.0583333333333332E-3</v>
      </c>
      <c r="D377">
        <f t="shared" si="28"/>
        <v>1.0583333333333332E-3</v>
      </c>
      <c r="E377">
        <f t="shared" si="29"/>
        <v>1.0583333333333332E-3</v>
      </c>
      <c r="F377">
        <f t="shared" si="30"/>
        <v>1.0409090909090908E-3</v>
      </c>
      <c r="G377">
        <f t="shared" si="31"/>
        <v>9.731333333333331E-4</v>
      </c>
      <c r="H377">
        <v>712</v>
      </c>
    </row>
    <row r="378" spans="1:8" x14ac:dyDescent="0.25">
      <c r="A378">
        <v>714</v>
      </c>
      <c r="B378">
        <f>VLOOKUP($B$2,'Standard Deposition Curves'!$B$18:$OL$23,(A378/2+1),FALSE)</f>
        <v>1.06E-3</v>
      </c>
      <c r="C378">
        <f t="shared" si="27"/>
        <v>1.0516666666666667E-3</v>
      </c>
      <c r="D378">
        <f t="shared" si="28"/>
        <v>1.0516666666666667E-3</v>
      </c>
      <c r="E378">
        <f t="shared" si="29"/>
        <v>1.0516666666666667E-3</v>
      </c>
      <c r="F378">
        <f t="shared" si="30"/>
        <v>1.0372727272727272E-3</v>
      </c>
      <c r="G378">
        <f t="shared" si="31"/>
        <v>9.7115909090909089E-4</v>
      </c>
      <c r="H378">
        <v>714</v>
      </c>
    </row>
    <row r="379" spans="1:8" x14ac:dyDescent="0.25">
      <c r="A379">
        <v>716</v>
      </c>
      <c r="B379">
        <f>VLOOKUP($B$2,'Standard Deposition Curves'!$B$18:$OL$23,(A379/2+1),FALSE)</f>
        <v>1.0499999999999999E-3</v>
      </c>
      <c r="C379">
        <f t="shared" si="27"/>
        <v>1.0499999999999999E-3</v>
      </c>
      <c r="D379">
        <f t="shared" si="28"/>
        <v>1.0499999999999999E-3</v>
      </c>
      <c r="E379">
        <f t="shared" si="29"/>
        <v>1.0499999999999999E-3</v>
      </c>
      <c r="F379">
        <f t="shared" si="30"/>
        <v>1.0327272727272728E-3</v>
      </c>
      <c r="G379">
        <f t="shared" si="31"/>
        <v>9.6909302325581391E-4</v>
      </c>
      <c r="H379">
        <v>716</v>
      </c>
    </row>
    <row r="380" spans="1:8" x14ac:dyDescent="0.25">
      <c r="A380">
        <v>718</v>
      </c>
      <c r="B380">
        <f>VLOOKUP($B$2,'Standard Deposition Curves'!$B$18:$OL$23,(A380/2+1),FALSE)</f>
        <v>1.0499999999999999E-3</v>
      </c>
      <c r="C380">
        <f t="shared" si="27"/>
        <v>1.0483333333333332E-3</v>
      </c>
      <c r="D380">
        <f t="shared" si="28"/>
        <v>1.0483333333333332E-3</v>
      </c>
      <c r="E380">
        <f t="shared" si="29"/>
        <v>1.0483333333333332E-3</v>
      </c>
      <c r="F380">
        <f t="shared" si="30"/>
        <v>1.0290909090909092E-3</v>
      </c>
      <c r="G380">
        <f t="shared" si="31"/>
        <v>9.6716666666666663E-4</v>
      </c>
      <c r="H380">
        <v>718</v>
      </c>
    </row>
    <row r="381" spans="1:8" x14ac:dyDescent="0.25">
      <c r="A381">
        <v>720</v>
      </c>
      <c r="B381">
        <f>VLOOKUP($B$2,'Standard Deposition Curves'!$B$18:$OL$23,(A381/2+1),FALSE)</f>
        <v>1.0499999999999999E-3</v>
      </c>
      <c r="C381">
        <f t="shared" si="27"/>
        <v>1.0416666666666667E-3</v>
      </c>
      <c r="D381">
        <f t="shared" si="28"/>
        <v>1.0416666666666667E-3</v>
      </c>
      <c r="E381">
        <f t="shared" si="29"/>
        <v>1.0416666666666667E-3</v>
      </c>
      <c r="F381">
        <f t="shared" si="30"/>
        <v>1.0245454545454548E-3</v>
      </c>
      <c r="G381">
        <f t="shared" si="31"/>
        <v>9.6514634146341468E-4</v>
      </c>
      <c r="H381">
        <v>720</v>
      </c>
    </row>
    <row r="382" spans="1:8" x14ac:dyDescent="0.25">
      <c r="A382">
        <v>722</v>
      </c>
      <c r="B382">
        <f>VLOOKUP($B$2,'Standard Deposition Curves'!$B$18:$OL$23,(A382/2+1),FALSE)</f>
        <v>1.0399999999999999E-3</v>
      </c>
      <c r="C382">
        <f t="shared" si="27"/>
        <v>1.0383333333333332E-3</v>
      </c>
      <c r="D382">
        <f t="shared" si="28"/>
        <v>1.0383333333333332E-3</v>
      </c>
      <c r="E382">
        <f t="shared" si="29"/>
        <v>1.0383333333333332E-3</v>
      </c>
      <c r="F382">
        <f t="shared" si="30"/>
        <v>1.0200000000000001E-3</v>
      </c>
      <c r="G382">
        <f t="shared" si="31"/>
        <v>9.6302499999999984E-4</v>
      </c>
      <c r="H382">
        <v>722</v>
      </c>
    </row>
    <row r="383" spans="1:8" x14ac:dyDescent="0.25">
      <c r="A383">
        <v>724</v>
      </c>
      <c r="B383">
        <f>VLOOKUP($B$2,'Standard Deposition Curves'!$B$18:$OL$23,(A383/2+1),FALSE)</f>
        <v>1.0399999999999999E-3</v>
      </c>
      <c r="C383">
        <f t="shared" si="27"/>
        <v>1.0316666666666666E-3</v>
      </c>
      <c r="D383">
        <f t="shared" si="28"/>
        <v>1.0316666666666666E-3</v>
      </c>
      <c r="E383">
        <f t="shared" si="29"/>
        <v>1.0316666666666666E-3</v>
      </c>
      <c r="F383">
        <f t="shared" si="30"/>
        <v>1.0160000000000002E-3</v>
      </c>
      <c r="G383">
        <f t="shared" si="31"/>
        <v>9.6105128205128184E-4</v>
      </c>
      <c r="H383">
        <v>724</v>
      </c>
    </row>
    <row r="384" spans="1:8" x14ac:dyDescent="0.25">
      <c r="A384">
        <v>726</v>
      </c>
      <c r="B384">
        <f>VLOOKUP($B$2,'Standard Deposition Curves'!$B$18:$OL$23,(A384/2+1),FALSE)</f>
        <v>1.0300000000000001E-3</v>
      </c>
      <c r="C384">
        <f t="shared" si="27"/>
        <v>1.0283333333333334E-3</v>
      </c>
      <c r="D384">
        <f t="shared" si="28"/>
        <v>1.0283333333333334E-3</v>
      </c>
      <c r="E384">
        <f t="shared" si="29"/>
        <v>1.0283333333333334E-3</v>
      </c>
      <c r="F384">
        <f t="shared" si="30"/>
        <v>1.0116363636363639E-3</v>
      </c>
      <c r="G384">
        <f t="shared" si="31"/>
        <v>9.5897368421052614E-4</v>
      </c>
      <c r="H384">
        <v>726</v>
      </c>
    </row>
    <row r="385" spans="1:8" x14ac:dyDescent="0.25">
      <c r="A385">
        <v>728</v>
      </c>
      <c r="B385">
        <f>VLOOKUP($B$2,'Standard Deposition Curves'!$B$18:$OL$23,(A385/2+1),FALSE)</f>
        <v>1.0300000000000001E-3</v>
      </c>
      <c r="C385">
        <f t="shared" si="27"/>
        <v>1.0216666666666666E-3</v>
      </c>
      <c r="D385">
        <f t="shared" si="28"/>
        <v>1.0216666666666666E-3</v>
      </c>
      <c r="E385">
        <f t="shared" si="29"/>
        <v>1.0216666666666666E-3</v>
      </c>
      <c r="F385">
        <f t="shared" si="30"/>
        <v>1.0078181818181818E-3</v>
      </c>
      <c r="G385">
        <f t="shared" si="31"/>
        <v>9.5705405405405403E-4</v>
      </c>
      <c r="H385">
        <v>728</v>
      </c>
    </row>
    <row r="386" spans="1:8" x14ac:dyDescent="0.25">
      <c r="A386">
        <v>730</v>
      </c>
      <c r="B386">
        <f>VLOOKUP($B$2,'Standard Deposition Curves'!$B$18:$OL$23,(A386/2+1),FALSE)</f>
        <v>1.0200000000000001E-3</v>
      </c>
      <c r="C386">
        <f t="shared" si="27"/>
        <v>1.0200000000000001E-3</v>
      </c>
      <c r="D386">
        <f t="shared" si="28"/>
        <v>1.0200000000000001E-3</v>
      </c>
      <c r="E386">
        <f t="shared" si="29"/>
        <v>1.0200000000000001E-3</v>
      </c>
      <c r="F386">
        <f t="shared" si="30"/>
        <v>1.0036363636363637E-3</v>
      </c>
      <c r="G386">
        <f t="shared" si="31"/>
        <v>9.5502777777777784E-4</v>
      </c>
      <c r="H386">
        <v>730</v>
      </c>
    </row>
    <row r="387" spans="1:8" x14ac:dyDescent="0.25">
      <c r="A387">
        <v>732</v>
      </c>
      <c r="B387">
        <f>VLOOKUP($B$2,'Standard Deposition Curves'!$B$18:$OL$23,(A387/2+1),FALSE)</f>
        <v>1.0200000000000001E-3</v>
      </c>
      <c r="C387">
        <f t="shared" si="27"/>
        <v>1.0183333333333335E-3</v>
      </c>
      <c r="D387">
        <f t="shared" si="28"/>
        <v>1.0183333333333335E-3</v>
      </c>
      <c r="E387">
        <f t="shared" si="29"/>
        <v>1.0183333333333335E-3</v>
      </c>
      <c r="F387">
        <f t="shared" si="30"/>
        <v>1E-3</v>
      </c>
      <c r="G387">
        <f t="shared" si="31"/>
        <v>9.5317142857142862E-4</v>
      </c>
      <c r="H387">
        <v>732</v>
      </c>
    </row>
    <row r="388" spans="1:8" x14ac:dyDescent="0.25">
      <c r="A388">
        <v>734</v>
      </c>
      <c r="B388">
        <f>VLOOKUP($B$2,'Standard Deposition Curves'!$B$18:$OL$23,(A388/2+1),FALSE)</f>
        <v>1.0200000000000001E-3</v>
      </c>
      <c r="C388">
        <f t="shared" si="27"/>
        <v>1.0116666666666666E-3</v>
      </c>
      <c r="D388">
        <f t="shared" si="28"/>
        <v>1.0116666666666666E-3</v>
      </c>
      <c r="E388">
        <f t="shared" si="29"/>
        <v>1.0116666666666666E-3</v>
      </c>
      <c r="F388">
        <f t="shared" si="30"/>
        <v>9.9599999999999992E-4</v>
      </c>
      <c r="G388">
        <f t="shared" si="31"/>
        <v>9.5120588235294125E-4</v>
      </c>
      <c r="H388">
        <v>734</v>
      </c>
    </row>
    <row r="389" spans="1:8" x14ac:dyDescent="0.25">
      <c r="A389">
        <v>736</v>
      </c>
      <c r="B389">
        <f>VLOOKUP($B$2,'Standard Deposition Curves'!$B$18:$OL$23,(A389/2+1),FALSE)</f>
        <v>1.01E-3</v>
      </c>
      <c r="C389">
        <f t="shared" si="27"/>
        <v>1.0083333333333333E-3</v>
      </c>
      <c r="D389">
        <f t="shared" si="28"/>
        <v>1.0083333333333333E-3</v>
      </c>
      <c r="E389">
        <f t="shared" si="29"/>
        <v>1.0083333333333333E-3</v>
      </c>
      <c r="F389">
        <f t="shared" si="30"/>
        <v>9.9163636363636359E-4</v>
      </c>
      <c r="G389">
        <f t="shared" si="31"/>
        <v>9.4912121212121212E-4</v>
      </c>
      <c r="H389">
        <v>736</v>
      </c>
    </row>
    <row r="390" spans="1:8" x14ac:dyDescent="0.25">
      <c r="A390">
        <v>738</v>
      </c>
      <c r="B390">
        <f>VLOOKUP($B$2,'Standard Deposition Curves'!$B$18:$OL$23,(A390/2+1),FALSE)</f>
        <v>1.01E-3</v>
      </c>
      <c r="C390">
        <f t="shared" si="27"/>
        <v>1.0016666666666665E-3</v>
      </c>
      <c r="D390">
        <f t="shared" si="28"/>
        <v>1.0016666666666665E-3</v>
      </c>
      <c r="E390">
        <f t="shared" si="29"/>
        <v>1.0016666666666665E-3</v>
      </c>
      <c r="F390">
        <f t="shared" si="30"/>
        <v>9.8781818181818194E-4</v>
      </c>
      <c r="G390">
        <f t="shared" si="31"/>
        <v>9.4721875000000004E-4</v>
      </c>
      <c r="H390">
        <v>738</v>
      </c>
    </row>
    <row r="391" spans="1:8" x14ac:dyDescent="0.25">
      <c r="A391">
        <v>740</v>
      </c>
      <c r="B391">
        <f>VLOOKUP($B$2,'Standard Deposition Curves'!$B$18:$OL$23,(A391/2+1),FALSE)</f>
        <v>1E-3</v>
      </c>
      <c r="C391">
        <f t="shared" si="27"/>
        <v>9.9933333333333319E-4</v>
      </c>
      <c r="D391">
        <f t="shared" si="28"/>
        <v>9.9933333333333319E-4</v>
      </c>
      <c r="E391">
        <f t="shared" si="29"/>
        <v>9.9933333333333319E-4</v>
      </c>
      <c r="F391">
        <f t="shared" si="30"/>
        <v>9.8363636363636361E-4</v>
      </c>
      <c r="G391">
        <f t="shared" si="31"/>
        <v>9.451935483870969E-4</v>
      </c>
      <c r="H391">
        <v>740</v>
      </c>
    </row>
    <row r="392" spans="1:8" x14ac:dyDescent="0.25">
      <c r="A392">
        <v>742</v>
      </c>
      <c r="B392">
        <f>VLOOKUP($B$2,'Standard Deposition Curves'!$B$18:$OL$23,(A392/2+1),FALSE)</f>
        <v>1E-3</v>
      </c>
      <c r="C392">
        <f t="shared" si="27"/>
        <v>9.9600000000000014E-4</v>
      </c>
      <c r="D392">
        <f t="shared" si="28"/>
        <v>9.9600000000000014E-4</v>
      </c>
      <c r="E392">
        <f t="shared" si="29"/>
        <v>9.9600000000000014E-4</v>
      </c>
      <c r="F392">
        <f t="shared" si="30"/>
        <v>9.8009090909090919E-4</v>
      </c>
      <c r="G392">
        <f t="shared" si="31"/>
        <v>9.4336666666666681E-4</v>
      </c>
      <c r="H392">
        <v>742</v>
      </c>
    </row>
    <row r="393" spans="1:8" x14ac:dyDescent="0.25">
      <c r="A393">
        <v>744</v>
      </c>
      <c r="B393">
        <f>VLOOKUP($B$2,'Standard Deposition Curves'!$B$18:$OL$23,(A393/2+1),FALSE)</f>
        <v>9.9599999999999992E-4</v>
      </c>
      <c r="C393">
        <f t="shared" si="27"/>
        <v>9.9200000000000004E-4</v>
      </c>
      <c r="D393">
        <f t="shared" si="28"/>
        <v>9.9200000000000004E-4</v>
      </c>
      <c r="E393">
        <f t="shared" si="29"/>
        <v>9.9200000000000004E-4</v>
      </c>
      <c r="F393">
        <f t="shared" si="30"/>
        <v>9.761818181818181E-4</v>
      </c>
      <c r="G393">
        <f t="shared" si="31"/>
        <v>9.4141379310344836E-4</v>
      </c>
      <c r="H393">
        <v>744</v>
      </c>
    </row>
    <row r="394" spans="1:8" x14ac:dyDescent="0.25">
      <c r="A394">
        <v>746</v>
      </c>
      <c r="B394">
        <f>VLOOKUP($B$2,'Standard Deposition Curves'!$B$18:$OL$23,(A394/2+1),FALSE)</f>
        <v>9.9200000000000004E-4</v>
      </c>
      <c r="C394">
        <f t="shared" si="27"/>
        <v>9.8799999999999995E-4</v>
      </c>
      <c r="D394">
        <f t="shared" si="28"/>
        <v>9.8799999999999995E-4</v>
      </c>
      <c r="E394">
        <f t="shared" si="29"/>
        <v>9.8799999999999995E-4</v>
      </c>
      <c r="F394">
        <f t="shared" si="30"/>
        <v>9.7227272727272722E-4</v>
      </c>
      <c r="G394">
        <f t="shared" si="31"/>
        <v>9.3946428571428577E-4</v>
      </c>
      <c r="H394">
        <v>746</v>
      </c>
    </row>
    <row r="395" spans="1:8" x14ac:dyDescent="0.25">
      <c r="A395">
        <v>748</v>
      </c>
      <c r="B395">
        <f>VLOOKUP($B$2,'Standard Deposition Curves'!$B$18:$OL$23,(A395/2+1),FALSE)</f>
        <v>9.8799999999999995E-4</v>
      </c>
      <c r="C395">
        <f t="shared" si="27"/>
        <v>9.8399999999999985E-4</v>
      </c>
      <c r="D395">
        <f t="shared" si="28"/>
        <v>9.8399999999999985E-4</v>
      </c>
      <c r="E395">
        <f t="shared" si="29"/>
        <v>9.8399999999999985E-4</v>
      </c>
      <c r="F395">
        <f t="shared" si="30"/>
        <v>9.6836363636363634E-4</v>
      </c>
      <c r="G395">
        <f t="shared" si="31"/>
        <v>9.3751851851851863E-4</v>
      </c>
      <c r="H395">
        <v>748</v>
      </c>
    </row>
    <row r="396" spans="1:8" x14ac:dyDescent="0.25">
      <c r="A396">
        <v>750</v>
      </c>
      <c r="B396">
        <f>VLOOKUP($B$2,'Standard Deposition Curves'!$B$18:$OL$23,(A396/2+1),FALSE)</f>
        <v>9.8400000000000007E-4</v>
      </c>
      <c r="C396">
        <f t="shared" si="27"/>
        <v>9.7999999999999997E-4</v>
      </c>
      <c r="D396">
        <f t="shared" si="28"/>
        <v>9.7999999999999997E-4</v>
      </c>
      <c r="E396">
        <f t="shared" si="29"/>
        <v>9.7999999999999997E-4</v>
      </c>
      <c r="F396">
        <f t="shared" si="30"/>
        <v>9.6454545454545469E-4</v>
      </c>
      <c r="G396">
        <f t="shared" si="31"/>
        <v>9.355769230769232E-4</v>
      </c>
      <c r="H396">
        <v>750</v>
      </c>
    </row>
    <row r="397" spans="1:8" x14ac:dyDescent="0.25">
      <c r="A397">
        <v>752</v>
      </c>
      <c r="B397">
        <f>VLOOKUP($B$2,'Standard Deposition Curves'!$B$18:$OL$23,(A397/2+1),FALSE)</f>
        <v>9.7999999999999997E-4</v>
      </c>
      <c r="C397">
        <f t="shared" si="27"/>
        <v>9.7599999999999998E-4</v>
      </c>
      <c r="D397">
        <f t="shared" si="28"/>
        <v>9.7599999999999998E-4</v>
      </c>
      <c r="E397">
        <f t="shared" si="29"/>
        <v>9.7599999999999998E-4</v>
      </c>
      <c r="F397">
        <f t="shared" si="30"/>
        <v>9.6072727272727271E-4</v>
      </c>
      <c r="G397">
        <f t="shared" si="31"/>
        <v>9.3364000000000001E-4</v>
      </c>
      <c r="H397">
        <v>752</v>
      </c>
    </row>
    <row r="398" spans="1:8" x14ac:dyDescent="0.25">
      <c r="A398">
        <v>754</v>
      </c>
      <c r="B398">
        <f>VLOOKUP($B$2,'Standard Deposition Curves'!$B$18:$OL$23,(A398/2+1),FALSE)</f>
        <v>9.7599999999999998E-4</v>
      </c>
      <c r="C398">
        <f t="shared" si="27"/>
        <v>9.720000000000001E-4</v>
      </c>
      <c r="D398">
        <f t="shared" si="28"/>
        <v>9.720000000000001E-4</v>
      </c>
      <c r="E398">
        <f t="shared" si="29"/>
        <v>9.720000000000001E-4</v>
      </c>
      <c r="F398">
        <f t="shared" si="30"/>
        <v>9.5690909090909084E-4</v>
      </c>
      <c r="G398">
        <f t="shared" si="31"/>
        <v>9.3170833333333343E-4</v>
      </c>
      <c r="H398">
        <v>754</v>
      </c>
    </row>
    <row r="399" spans="1:8" x14ac:dyDescent="0.25">
      <c r="A399">
        <v>756</v>
      </c>
      <c r="B399">
        <f>VLOOKUP($B$2,'Standard Deposition Curves'!$B$18:$OL$23,(A399/2+1),FALSE)</f>
        <v>9.7199999999999999E-4</v>
      </c>
      <c r="C399">
        <f t="shared" si="27"/>
        <v>9.6800000000000011E-4</v>
      </c>
      <c r="D399">
        <f t="shared" si="28"/>
        <v>9.6800000000000011E-4</v>
      </c>
      <c r="E399">
        <f t="shared" si="29"/>
        <v>9.6800000000000011E-4</v>
      </c>
      <c r="F399">
        <f t="shared" si="30"/>
        <v>9.5309090909090908E-4</v>
      </c>
      <c r="G399">
        <f t="shared" si="31"/>
        <v>9.2978260869565224E-4</v>
      </c>
      <c r="H399">
        <v>756</v>
      </c>
    </row>
    <row r="400" spans="1:8" x14ac:dyDescent="0.25">
      <c r="A400">
        <v>758</v>
      </c>
      <c r="B400">
        <f>VLOOKUP($B$2,'Standard Deposition Curves'!$B$18:$OL$23,(A400/2+1),FALSE)</f>
        <v>9.68E-4</v>
      </c>
      <c r="C400">
        <f t="shared" si="27"/>
        <v>9.6416666666666667E-4</v>
      </c>
      <c r="D400">
        <f t="shared" si="28"/>
        <v>9.6416666666666667E-4</v>
      </c>
      <c r="E400">
        <f t="shared" si="29"/>
        <v>9.6416666666666667E-4</v>
      </c>
      <c r="F400">
        <f t="shared" si="30"/>
        <v>9.4927272727272742E-4</v>
      </c>
      <c r="G400">
        <f t="shared" si="31"/>
        <v>9.2786363636363639E-4</v>
      </c>
      <c r="H400">
        <v>758</v>
      </c>
    </row>
    <row r="401" spans="1:8" x14ac:dyDescent="0.25">
      <c r="A401">
        <v>760</v>
      </c>
      <c r="B401">
        <f>VLOOKUP($B$2,'Standard Deposition Curves'!$B$18:$OL$23,(A401/2+1),FALSE)</f>
        <v>9.6400000000000001E-4</v>
      </c>
      <c r="C401">
        <f t="shared" si="27"/>
        <v>9.608333333333334E-4</v>
      </c>
      <c r="D401">
        <f t="shared" si="28"/>
        <v>9.608333333333334E-4</v>
      </c>
      <c r="E401">
        <f t="shared" si="29"/>
        <v>9.608333333333334E-4</v>
      </c>
      <c r="F401">
        <f t="shared" si="30"/>
        <v>9.4545454545454555E-4</v>
      </c>
      <c r="G401">
        <f t="shared" si="31"/>
        <v>9.2595238095238093E-4</v>
      </c>
      <c r="H401">
        <v>760</v>
      </c>
    </row>
    <row r="402" spans="1:8" x14ac:dyDescent="0.25">
      <c r="A402">
        <v>762</v>
      </c>
      <c r="B402">
        <f>VLOOKUP($B$2,'Standard Deposition Curves'!$B$18:$OL$23,(A402/2+1),FALSE)</f>
        <v>9.6100000000000005E-4</v>
      </c>
      <c r="C402">
        <f t="shared" si="27"/>
        <v>9.5699999999999995E-4</v>
      </c>
      <c r="D402">
        <f t="shared" si="28"/>
        <v>9.5699999999999995E-4</v>
      </c>
      <c r="E402">
        <f t="shared" si="29"/>
        <v>9.5699999999999995E-4</v>
      </c>
      <c r="F402">
        <f t="shared" si="30"/>
        <v>9.4163636363636335E-4</v>
      </c>
      <c r="G402">
        <f t="shared" si="31"/>
        <v>9.2404999999999983E-4</v>
      </c>
      <c r="H402">
        <v>762</v>
      </c>
    </row>
    <row r="403" spans="1:8" x14ac:dyDescent="0.25">
      <c r="A403">
        <v>764</v>
      </c>
      <c r="B403">
        <f>VLOOKUP($B$2,'Standard Deposition Curves'!$B$18:$OL$23,(A403/2+1),FALSE)</f>
        <v>9.5699999999999995E-4</v>
      </c>
      <c r="C403">
        <f t="shared" si="27"/>
        <v>9.5299999999999996E-4</v>
      </c>
      <c r="D403">
        <f t="shared" si="28"/>
        <v>9.5299999999999996E-4</v>
      </c>
      <c r="E403">
        <f t="shared" si="29"/>
        <v>9.5299999999999996E-4</v>
      </c>
      <c r="F403">
        <f t="shared" si="30"/>
        <v>9.3772727272727269E-4</v>
      </c>
      <c r="G403">
        <f t="shared" si="31"/>
        <v>9.2210526315789456E-4</v>
      </c>
      <c r="H403">
        <v>764</v>
      </c>
    </row>
    <row r="404" spans="1:8" x14ac:dyDescent="0.25">
      <c r="A404">
        <v>766</v>
      </c>
      <c r="B404">
        <f>VLOOKUP($B$2,'Standard Deposition Curves'!$B$18:$OL$23,(A404/2+1),FALSE)</f>
        <v>9.5299999999999996E-4</v>
      </c>
      <c r="C404">
        <f t="shared" si="27"/>
        <v>9.4916666666666673E-4</v>
      </c>
      <c r="D404">
        <f t="shared" si="28"/>
        <v>9.4916666666666673E-4</v>
      </c>
      <c r="E404">
        <f t="shared" si="29"/>
        <v>9.4916666666666673E-4</v>
      </c>
      <c r="F404">
        <f t="shared" si="30"/>
        <v>9.3381818181818182E-4</v>
      </c>
      <c r="G404">
        <f t="shared" si="31"/>
        <v>9.2016666666666679E-4</v>
      </c>
      <c r="H404">
        <v>766</v>
      </c>
    </row>
    <row r="405" spans="1:8" x14ac:dyDescent="0.25">
      <c r="A405">
        <v>768</v>
      </c>
      <c r="B405">
        <f>VLOOKUP($B$2,'Standard Deposition Curves'!$B$18:$OL$23,(A405/2+1),FALSE)</f>
        <v>9.4899999999999997E-4</v>
      </c>
      <c r="C405">
        <f t="shared" si="27"/>
        <v>9.4583333333333325E-4</v>
      </c>
      <c r="D405">
        <f t="shared" si="28"/>
        <v>9.4583333333333325E-4</v>
      </c>
      <c r="E405">
        <f t="shared" si="29"/>
        <v>9.4583333333333325E-4</v>
      </c>
      <c r="F405">
        <f t="shared" si="30"/>
        <v>9.2990909090909094E-4</v>
      </c>
      <c r="G405">
        <f t="shared" si="31"/>
        <v>9.1823529411764711E-4</v>
      </c>
      <c r="H405">
        <v>768</v>
      </c>
    </row>
    <row r="406" spans="1:8" x14ac:dyDescent="0.25">
      <c r="A406">
        <v>770</v>
      </c>
      <c r="B406">
        <f>VLOOKUP($B$2,'Standard Deposition Curves'!$B$18:$OL$23,(A406/2+1),FALSE)</f>
        <v>9.4600000000000001E-4</v>
      </c>
      <c r="C406">
        <f t="shared" si="27"/>
        <v>9.4200000000000013E-4</v>
      </c>
      <c r="D406">
        <f t="shared" si="28"/>
        <v>9.4200000000000013E-4</v>
      </c>
      <c r="E406">
        <f t="shared" si="29"/>
        <v>9.4200000000000013E-4</v>
      </c>
      <c r="F406">
        <f t="shared" si="30"/>
        <v>9.2599999999999985E-4</v>
      </c>
      <c r="G406">
        <f t="shared" si="31"/>
        <v>9.1631249999999992E-4</v>
      </c>
      <c r="H406">
        <v>770</v>
      </c>
    </row>
    <row r="407" spans="1:8" x14ac:dyDescent="0.25">
      <c r="A407">
        <v>772</v>
      </c>
      <c r="B407">
        <f>VLOOKUP($B$2,'Standard Deposition Curves'!$B$18:$OL$23,(A407/2+1),FALSE)</f>
        <v>9.4200000000000002E-4</v>
      </c>
      <c r="C407">
        <f t="shared" ref="C407:C420" si="32">AVERAGE(AVERAGE(B407:B408),B408,AVERAGE(B408:B409))</f>
        <v>9.3800000000000003E-4</v>
      </c>
      <c r="D407">
        <f t="shared" ref="D407:D420" si="33">AVERAGE(AVERAGE(B407:B408),B408,AVERAGE(B408:B409))</f>
        <v>9.3800000000000003E-4</v>
      </c>
      <c r="E407">
        <f t="shared" ref="E407:E420" si="34">AVERAGE(AVERAGE(B407:B408),B408,AVERAGE(B408:B409))</f>
        <v>9.3800000000000003E-4</v>
      </c>
      <c r="F407">
        <f t="shared" ref="F407:F421" si="35">AVERAGE(B407:B417)</f>
        <v>9.2199999999999997E-4</v>
      </c>
      <c r="G407">
        <f t="shared" ref="G407:G421" si="36">AVERAGE(B407:B457)</f>
        <v>9.143333333333333E-4</v>
      </c>
      <c r="H407">
        <v>772</v>
      </c>
    </row>
    <row r="408" spans="1:8" x14ac:dyDescent="0.25">
      <c r="A408">
        <v>774</v>
      </c>
      <c r="B408">
        <f>VLOOKUP($B$2,'Standard Deposition Curves'!$B$18:$OL$23,(A408/2+1),FALSE)</f>
        <v>9.3800000000000003E-4</v>
      </c>
      <c r="C408">
        <f t="shared" si="32"/>
        <v>9.3400000000000004E-4</v>
      </c>
      <c r="D408">
        <f t="shared" si="33"/>
        <v>9.3400000000000004E-4</v>
      </c>
      <c r="E408">
        <f t="shared" si="34"/>
        <v>9.3400000000000004E-4</v>
      </c>
      <c r="F408">
        <f t="shared" si="35"/>
        <v>9.1809090909090909E-4</v>
      </c>
      <c r="G408">
        <f t="shared" si="36"/>
        <v>9.1235714285714282E-4</v>
      </c>
      <c r="H408">
        <v>774</v>
      </c>
    </row>
    <row r="409" spans="1:8" x14ac:dyDescent="0.25">
      <c r="A409">
        <v>776</v>
      </c>
      <c r="B409">
        <f>VLOOKUP($B$2,'Standard Deposition Curves'!$B$18:$OL$23,(A409/2+1),FALSE)</f>
        <v>9.3400000000000004E-4</v>
      </c>
      <c r="C409">
        <f t="shared" si="32"/>
        <v>9.2999999999999995E-4</v>
      </c>
      <c r="D409">
        <f t="shared" si="33"/>
        <v>9.2999999999999995E-4</v>
      </c>
      <c r="E409">
        <f t="shared" si="34"/>
        <v>9.2999999999999995E-4</v>
      </c>
      <c r="F409">
        <f t="shared" si="35"/>
        <v>9.1418181818181822E-4</v>
      </c>
      <c r="G409">
        <f t="shared" si="36"/>
        <v>9.1038461538461542E-4</v>
      </c>
      <c r="H409">
        <v>776</v>
      </c>
    </row>
    <row r="410" spans="1:8" x14ac:dyDescent="0.25">
      <c r="A410">
        <v>778</v>
      </c>
      <c r="B410">
        <f>VLOOKUP($B$2,'Standard Deposition Curves'!$B$18:$OL$23,(A410/2+1),FALSE)</f>
        <v>9.3000000000000005E-4</v>
      </c>
      <c r="C410">
        <f t="shared" si="32"/>
        <v>9.2600000000000007E-4</v>
      </c>
      <c r="D410">
        <f t="shared" si="33"/>
        <v>9.2600000000000007E-4</v>
      </c>
      <c r="E410">
        <f t="shared" si="34"/>
        <v>9.2600000000000007E-4</v>
      </c>
      <c r="F410">
        <f t="shared" si="35"/>
        <v>9.1027272727272723E-4</v>
      </c>
      <c r="G410">
        <f t="shared" si="36"/>
        <v>9.0841666666666664E-4</v>
      </c>
      <c r="H410">
        <v>778</v>
      </c>
    </row>
    <row r="411" spans="1:8" x14ac:dyDescent="0.25">
      <c r="A411">
        <v>780</v>
      </c>
      <c r="B411">
        <f>VLOOKUP($B$2,'Standard Deposition Curves'!$B$18:$OL$23,(A411/2+1),FALSE)</f>
        <v>9.2599999999999996E-4</v>
      </c>
      <c r="C411">
        <f t="shared" si="32"/>
        <v>9.2200000000000008E-4</v>
      </c>
      <c r="D411">
        <f t="shared" si="33"/>
        <v>9.2200000000000008E-4</v>
      </c>
      <c r="E411">
        <f t="shared" si="34"/>
        <v>9.2200000000000008E-4</v>
      </c>
      <c r="F411">
        <f t="shared" si="35"/>
        <v>9.0645454545454525E-4</v>
      </c>
      <c r="G411">
        <f t="shared" si="36"/>
        <v>9.0645454545454525E-4</v>
      </c>
      <c r="H411">
        <v>780</v>
      </c>
    </row>
    <row r="412" spans="1:8" x14ac:dyDescent="0.25">
      <c r="A412">
        <v>782</v>
      </c>
      <c r="B412">
        <f>VLOOKUP($B$2,'Standard Deposition Curves'!$B$18:$OL$23,(A412/2+1),FALSE)</f>
        <v>9.2199999999999997E-4</v>
      </c>
      <c r="C412">
        <f t="shared" si="32"/>
        <v>9.1799999999999998E-4</v>
      </c>
      <c r="D412">
        <f t="shared" si="33"/>
        <v>9.1799999999999998E-4</v>
      </c>
      <c r="E412">
        <f t="shared" si="34"/>
        <v>9.1799999999999998E-4</v>
      </c>
      <c r="F412">
        <f t="shared" si="35"/>
        <v>9.0449999999999992E-4</v>
      </c>
      <c r="G412">
        <f t="shared" si="36"/>
        <v>9.0449999999999992E-4</v>
      </c>
      <c r="H412">
        <v>782</v>
      </c>
    </row>
    <row r="413" spans="1:8" x14ac:dyDescent="0.25">
      <c r="A413">
        <v>784</v>
      </c>
      <c r="B413">
        <f>VLOOKUP($B$2,'Standard Deposition Curves'!$B$18:$OL$23,(A413/2+1),FALSE)</f>
        <v>9.1799999999999998E-4</v>
      </c>
      <c r="C413">
        <f t="shared" si="32"/>
        <v>9.1399999999999999E-4</v>
      </c>
      <c r="D413">
        <f t="shared" si="33"/>
        <v>9.1399999999999999E-4</v>
      </c>
      <c r="E413">
        <f t="shared" si="34"/>
        <v>9.1399999999999999E-4</v>
      </c>
      <c r="F413">
        <f t="shared" si="35"/>
        <v>9.0255555555555553E-4</v>
      </c>
      <c r="G413">
        <f t="shared" si="36"/>
        <v>9.0255555555555553E-4</v>
      </c>
      <c r="H413">
        <v>784</v>
      </c>
    </row>
    <row r="414" spans="1:8" x14ac:dyDescent="0.25">
      <c r="A414">
        <v>786</v>
      </c>
      <c r="B414">
        <f>VLOOKUP($B$2,'Standard Deposition Curves'!$B$18:$OL$23,(A414/2+1),FALSE)</f>
        <v>9.1399999999999999E-4</v>
      </c>
      <c r="C414">
        <f t="shared" si="32"/>
        <v>9.0999999999999989E-4</v>
      </c>
      <c r="D414">
        <f t="shared" si="33"/>
        <v>9.0999999999999989E-4</v>
      </c>
      <c r="E414">
        <f t="shared" si="34"/>
        <v>9.0999999999999989E-4</v>
      </c>
      <c r="F414">
        <f t="shared" si="35"/>
        <v>9.0062500000000006E-4</v>
      </c>
      <c r="G414">
        <f t="shared" si="36"/>
        <v>9.0062500000000006E-4</v>
      </c>
      <c r="H414">
        <v>786</v>
      </c>
    </row>
    <row r="415" spans="1:8" x14ac:dyDescent="0.25">
      <c r="A415">
        <v>788</v>
      </c>
      <c r="B415">
        <f>VLOOKUP($B$2,'Standard Deposition Curves'!$B$18:$OL$23,(A415/2+1),FALSE)</f>
        <v>9.1E-4</v>
      </c>
      <c r="C415">
        <f t="shared" si="32"/>
        <v>9.0600000000000001E-4</v>
      </c>
      <c r="D415">
        <f t="shared" si="33"/>
        <v>9.0600000000000001E-4</v>
      </c>
      <c r="E415">
        <f t="shared" si="34"/>
        <v>9.0600000000000001E-4</v>
      </c>
      <c r="F415">
        <f t="shared" si="35"/>
        <v>8.9871428571428578E-4</v>
      </c>
      <c r="G415">
        <f t="shared" si="36"/>
        <v>8.9871428571428578E-4</v>
      </c>
      <c r="H415">
        <v>788</v>
      </c>
    </row>
    <row r="416" spans="1:8" x14ac:dyDescent="0.25">
      <c r="A416">
        <v>790</v>
      </c>
      <c r="B416">
        <f>VLOOKUP($B$2,'Standard Deposition Curves'!$B$18:$OL$23,(A416/2+1),FALSE)</f>
        <v>9.0600000000000001E-4</v>
      </c>
      <c r="C416">
        <f t="shared" si="32"/>
        <v>9.0216666666666668E-4</v>
      </c>
      <c r="D416">
        <f t="shared" si="33"/>
        <v>9.0216666666666668E-4</v>
      </c>
      <c r="E416">
        <f t="shared" si="34"/>
        <v>9.0216666666666668E-4</v>
      </c>
      <c r="F416">
        <f t="shared" si="35"/>
        <v>8.9683333333333336E-4</v>
      </c>
      <c r="G416">
        <f t="shared" si="36"/>
        <v>8.9683333333333336E-4</v>
      </c>
      <c r="H416">
        <v>790</v>
      </c>
    </row>
    <row r="417" spans="1:8" x14ac:dyDescent="0.25">
      <c r="A417">
        <v>792</v>
      </c>
      <c r="B417">
        <f>VLOOKUP($B$2,'Standard Deposition Curves'!$B$18:$OL$23,(A417/2+1),FALSE)</f>
        <v>9.0200000000000002E-4</v>
      </c>
      <c r="C417">
        <f t="shared" si="32"/>
        <v>8.9883333333333341E-4</v>
      </c>
      <c r="D417">
        <f t="shared" si="33"/>
        <v>8.9883333333333341E-4</v>
      </c>
      <c r="E417">
        <f t="shared" si="34"/>
        <v>8.9883333333333341E-4</v>
      </c>
      <c r="F417">
        <f t="shared" si="35"/>
        <v>8.9499999999999996E-4</v>
      </c>
      <c r="G417">
        <f t="shared" si="36"/>
        <v>8.9499999999999996E-4</v>
      </c>
      <c r="H417">
        <v>792</v>
      </c>
    </row>
    <row r="418" spans="1:8" x14ac:dyDescent="0.25">
      <c r="A418">
        <v>794</v>
      </c>
      <c r="B418">
        <f>VLOOKUP($B$2,'Standard Deposition Curves'!$B$18:$OL$23,(A418/2+1),FALSE)</f>
        <v>8.9899999999999995E-4</v>
      </c>
      <c r="C418">
        <f t="shared" si="32"/>
        <v>8.9499999999999996E-4</v>
      </c>
      <c r="D418">
        <f t="shared" si="33"/>
        <v>8.9499999999999996E-4</v>
      </c>
      <c r="E418">
        <f t="shared" si="34"/>
        <v>8.9499999999999996E-4</v>
      </c>
      <c r="F418">
        <f t="shared" si="35"/>
        <v>8.9324999999999995E-4</v>
      </c>
      <c r="G418">
        <f t="shared" si="36"/>
        <v>8.9324999999999995E-4</v>
      </c>
      <c r="H418">
        <v>794</v>
      </c>
    </row>
    <row r="419" spans="1:8" x14ac:dyDescent="0.25">
      <c r="A419">
        <v>796</v>
      </c>
      <c r="B419">
        <f>VLOOKUP($B$2,'Standard Deposition Curves'!$B$18:$OL$23,(A419/2+1),FALSE)</f>
        <v>8.9499999999999996E-4</v>
      </c>
      <c r="C419">
        <f t="shared" si="32"/>
        <v>8.9116666666666673E-4</v>
      </c>
      <c r="D419">
        <f t="shared" si="33"/>
        <v>8.9116666666666673E-4</v>
      </c>
      <c r="E419">
        <f t="shared" si="34"/>
        <v>8.9116666666666673E-4</v>
      </c>
      <c r="F419">
        <f t="shared" si="35"/>
        <v>8.9133333333333328E-4</v>
      </c>
      <c r="G419">
        <f t="shared" si="36"/>
        <v>8.9133333333333328E-4</v>
      </c>
      <c r="H419">
        <v>796</v>
      </c>
    </row>
    <row r="420" spans="1:8" x14ac:dyDescent="0.25">
      <c r="A420">
        <v>798</v>
      </c>
      <c r="B420">
        <f>VLOOKUP($B$2,'Standard Deposition Curves'!$B$18:$OL$23,(A420/2+1),FALSE)</f>
        <v>8.9099999999999997E-4</v>
      </c>
      <c r="C420">
        <f t="shared" si="32"/>
        <v>8.8849999999999997E-4</v>
      </c>
      <c r="D420">
        <f t="shared" si="33"/>
        <v>8.8849999999999997E-4</v>
      </c>
      <c r="E420">
        <f t="shared" si="34"/>
        <v>8.8849999999999997E-4</v>
      </c>
      <c r="F420">
        <f t="shared" si="35"/>
        <v>8.8949999999999999E-4</v>
      </c>
      <c r="G420">
        <f t="shared" si="36"/>
        <v>8.8949999999999999E-4</v>
      </c>
      <c r="H420">
        <v>798</v>
      </c>
    </row>
    <row r="421" spans="1:8" x14ac:dyDescent="0.25">
      <c r="A421">
        <v>800</v>
      </c>
      <c r="B421">
        <f>VLOOKUP($B$2,'Standard Deposition Curves'!$B$18:$OL$23,(A421/2+1),FALSE)</f>
        <v>8.8800000000000001E-4</v>
      </c>
      <c r="C421">
        <f>B421</f>
        <v>8.8800000000000001E-4</v>
      </c>
      <c r="D421">
        <f>B421</f>
        <v>8.8800000000000001E-4</v>
      </c>
      <c r="E421">
        <f>B421</f>
        <v>8.8800000000000001E-4</v>
      </c>
      <c r="F421">
        <f t="shared" si="35"/>
        <v>8.8800000000000001E-4</v>
      </c>
      <c r="G421">
        <f t="shared" si="36"/>
        <v>8.8800000000000001E-4</v>
      </c>
      <c r="H421">
        <v>800</v>
      </c>
    </row>
  </sheetData>
  <sheetProtection algorithmName="SHA-512" hashValue="9LBVSv4GR0GVgCFRfOnOHqCnoakHWglI2a44XlTW970qIsmFtsVjrYKnCNwoniIsG3cuC0xVD+/awcTxIfr4tw==" saltValue="k82oh4AYmCYuvel2SUGfbQ==" spinCount="100000" sheet="1" objects="1" scenarios="1"/>
  <conditionalFormatting sqref="C22:C421">
    <cfRule type="cellIs" dxfId="14" priority="13" operator="lessThan">
      <formula>$F$7</formula>
    </cfRule>
    <cfRule type="cellIs" dxfId="13" priority="14" operator="equal">
      <formula>$F$7</formula>
    </cfRule>
    <cfRule type="cellIs" dxfId="12" priority="15" operator="greaterThan">
      <formula>$F$7</formula>
    </cfRule>
  </conditionalFormatting>
  <conditionalFormatting sqref="G22:G421">
    <cfRule type="cellIs" dxfId="11" priority="10" operator="lessThan">
      <formula>$F$11</formula>
    </cfRule>
    <cfRule type="cellIs" dxfId="10" priority="11" operator="equal">
      <formula>$F$11</formula>
    </cfRule>
    <cfRule type="cellIs" dxfId="9" priority="12" operator="greaterThan">
      <formula>$F$11</formula>
    </cfRule>
  </conditionalFormatting>
  <conditionalFormatting sqref="D22:D421">
    <cfRule type="cellIs" dxfId="8" priority="7" operator="lessThan">
      <formula>$F$8</formula>
    </cfRule>
    <cfRule type="cellIs" dxfId="7" priority="8" operator="equal">
      <formula>$F$8</formula>
    </cfRule>
    <cfRule type="cellIs" dxfId="6" priority="9" operator="greaterThan">
      <formula>$F$8</formula>
    </cfRule>
  </conditionalFormatting>
  <conditionalFormatting sqref="E22:E421">
    <cfRule type="cellIs" dxfId="5" priority="4" operator="lessThan">
      <formula>$F$9</formula>
    </cfRule>
    <cfRule type="cellIs" dxfId="4" priority="5" operator="equal">
      <formula>$F$9</formula>
    </cfRule>
    <cfRule type="cellIs" dxfId="3" priority="6" operator="greaterThan">
      <formula>$F$9</formula>
    </cfRule>
  </conditionalFormatting>
  <conditionalFormatting sqref="F22:F421">
    <cfRule type="cellIs" dxfId="2" priority="1" operator="lessThan">
      <formula>$F$10</formula>
    </cfRule>
    <cfRule type="cellIs" dxfId="1" priority="2" operator="equal">
      <formula>$F$10</formula>
    </cfRule>
    <cfRule type="cellIs" dxfId="0" priority="3" operator="greaterThan">
      <formula>$F$10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P46"/>
  <sheetViews>
    <sheetView showGridLines="0" workbookViewId="0">
      <selection activeCell="E11" sqref="E11:P11"/>
    </sheetView>
  </sheetViews>
  <sheetFormatPr defaultRowHeight="15" x14ac:dyDescent="0.25"/>
  <cols>
    <col min="1" max="1" width="30" style="17" customWidth="1"/>
    <col min="2" max="2" width="36.85546875" style="8" customWidth="1"/>
    <col min="3" max="4" width="16.140625" style="8" customWidth="1"/>
    <col min="5" max="7" width="13.7109375" style="8" customWidth="1"/>
    <col min="8" max="8" width="13.140625" style="8" customWidth="1"/>
    <col min="9" max="9" width="13.7109375" style="8" customWidth="1"/>
    <col min="10" max="16384" width="9.140625" style="8"/>
  </cols>
  <sheetData>
    <row r="1" spans="1:16" x14ac:dyDescent="0.25">
      <c r="A1" s="59" t="s">
        <v>42</v>
      </c>
      <c r="B1" s="59"/>
      <c r="C1" s="59"/>
      <c r="E1" s="8" t="s">
        <v>123</v>
      </c>
    </row>
    <row r="2" spans="1:16" ht="15" customHeight="1" x14ac:dyDescent="0.25">
      <c r="A2" s="10" t="s">
        <v>20</v>
      </c>
      <c r="B2" s="11">
        <v>1001</v>
      </c>
      <c r="E2" s="56"/>
      <c r="F2" s="56"/>
      <c r="G2" s="56"/>
      <c r="H2" s="56"/>
      <c r="I2" s="56"/>
      <c r="J2" s="56"/>
      <c r="K2" s="56"/>
      <c r="L2" s="56"/>
      <c r="M2" s="56"/>
      <c r="N2" s="56"/>
      <c r="O2" s="56"/>
      <c r="P2" s="56"/>
    </row>
    <row r="3" spans="1:16" x14ac:dyDescent="0.25">
      <c r="A3" s="10" t="s">
        <v>21</v>
      </c>
      <c r="B3" s="11" t="s">
        <v>64</v>
      </c>
      <c r="E3" s="56"/>
      <c r="F3" s="56"/>
      <c r="G3" s="56"/>
      <c r="H3" s="56"/>
      <c r="I3" s="56"/>
      <c r="J3" s="56"/>
      <c r="K3" s="56"/>
      <c r="L3" s="56"/>
      <c r="M3" s="56"/>
      <c r="N3" s="56"/>
      <c r="O3" s="56"/>
      <c r="P3" s="56"/>
    </row>
    <row r="4" spans="1:16" x14ac:dyDescent="0.25">
      <c r="A4" s="10" t="s">
        <v>116</v>
      </c>
      <c r="B4" s="11">
        <v>500</v>
      </c>
      <c r="C4" s="12" t="s">
        <v>61</v>
      </c>
      <c r="E4" s="56"/>
      <c r="F4" s="56"/>
      <c r="G4" s="56"/>
      <c r="H4" s="56"/>
      <c r="I4" s="56"/>
      <c r="J4" s="56"/>
      <c r="K4" s="56"/>
      <c r="L4" s="56"/>
      <c r="M4" s="56"/>
      <c r="N4" s="56"/>
      <c r="O4" s="56"/>
      <c r="P4" s="56"/>
    </row>
    <row r="5" spans="1:16" x14ac:dyDescent="0.25">
      <c r="A5" s="10"/>
      <c r="B5" s="14" t="s">
        <v>119</v>
      </c>
    </row>
    <row r="6" spans="1:16" x14ac:dyDescent="0.25">
      <c r="A6" s="59" t="s">
        <v>39</v>
      </c>
      <c r="B6" s="59"/>
      <c r="C6" s="59"/>
    </row>
    <row r="7" spans="1:16" x14ac:dyDescent="0.25">
      <c r="A7" s="13" t="s">
        <v>43</v>
      </c>
      <c r="B7" s="14" t="s">
        <v>117</v>
      </c>
      <c r="E7" s="8" t="s">
        <v>122</v>
      </c>
    </row>
    <row r="8" spans="1:16" ht="15" customHeight="1" x14ac:dyDescent="0.25">
      <c r="A8" s="10" t="s">
        <v>88</v>
      </c>
      <c r="B8" s="11">
        <v>10</v>
      </c>
      <c r="C8" s="9" t="s">
        <v>12</v>
      </c>
      <c r="E8" s="57"/>
      <c r="F8" s="57"/>
      <c r="G8" s="57"/>
      <c r="H8" s="57"/>
      <c r="I8" s="57"/>
      <c r="J8" s="57"/>
      <c r="K8" s="57"/>
      <c r="L8" s="57"/>
      <c r="M8" s="57"/>
      <c r="N8" s="57"/>
      <c r="O8" s="57"/>
      <c r="P8" s="57"/>
    </row>
    <row r="9" spans="1:16" x14ac:dyDescent="0.25">
      <c r="A9" s="10" t="s">
        <v>89</v>
      </c>
      <c r="B9" s="11">
        <v>7.5</v>
      </c>
      <c r="C9" s="8" t="s">
        <v>13</v>
      </c>
      <c r="E9" s="57"/>
      <c r="F9" s="57"/>
      <c r="G9" s="57"/>
      <c r="H9" s="57"/>
      <c r="I9" s="57"/>
      <c r="J9" s="57"/>
      <c r="K9" s="57"/>
      <c r="L9" s="57"/>
      <c r="M9" s="57"/>
      <c r="N9" s="57"/>
      <c r="O9" s="57"/>
      <c r="P9" s="57"/>
    </row>
    <row r="10" spans="1:16" x14ac:dyDescent="0.25">
      <c r="A10" s="10" t="s">
        <v>6</v>
      </c>
      <c r="B10" s="11">
        <v>9999999</v>
      </c>
      <c r="C10" s="8" t="s">
        <v>13</v>
      </c>
      <c r="E10" s="57"/>
      <c r="F10" s="57"/>
      <c r="G10" s="57"/>
      <c r="H10" s="57"/>
      <c r="I10" s="57"/>
      <c r="J10" s="57"/>
      <c r="K10" s="57"/>
      <c r="L10" s="57"/>
      <c r="M10" s="57"/>
      <c r="N10" s="57"/>
      <c r="O10" s="57"/>
      <c r="P10" s="57"/>
    </row>
    <row r="11" spans="1:16" x14ac:dyDescent="0.25">
      <c r="A11" s="10" t="s">
        <v>4</v>
      </c>
      <c r="B11" s="11">
        <v>31</v>
      </c>
      <c r="C11" s="8" t="s">
        <v>13</v>
      </c>
      <c r="E11" s="57"/>
      <c r="F11" s="57"/>
      <c r="G11" s="57"/>
      <c r="H11" s="57"/>
      <c r="I11" s="57"/>
      <c r="J11" s="57"/>
      <c r="K11" s="57"/>
      <c r="L11" s="57"/>
      <c r="M11" s="57"/>
      <c r="N11" s="57"/>
      <c r="O11" s="57"/>
      <c r="P11" s="57"/>
    </row>
    <row r="12" spans="1:16" x14ac:dyDescent="0.25">
      <c r="A12" s="10" t="s">
        <v>90</v>
      </c>
      <c r="B12" s="11">
        <v>500</v>
      </c>
      <c r="C12" s="8" t="s">
        <v>14</v>
      </c>
      <c r="E12" s="57"/>
      <c r="F12" s="57"/>
      <c r="G12" s="57"/>
      <c r="H12" s="57"/>
      <c r="I12" s="57"/>
      <c r="J12" s="57"/>
      <c r="K12" s="57"/>
      <c r="L12" s="57"/>
      <c r="M12" s="57"/>
      <c r="N12" s="57"/>
      <c r="O12" s="57"/>
      <c r="P12" s="57"/>
    </row>
    <row r="13" spans="1:16" x14ac:dyDescent="0.25">
      <c r="A13" s="10"/>
      <c r="B13" s="14" t="s">
        <v>118</v>
      </c>
    </row>
    <row r="14" spans="1:16" x14ac:dyDescent="0.25">
      <c r="A14" s="59" t="s">
        <v>44</v>
      </c>
      <c r="B14" s="59"/>
      <c r="C14" s="59"/>
      <c r="E14" s="8" t="s">
        <v>121</v>
      </c>
    </row>
    <row r="15" spans="1:16" x14ac:dyDescent="0.25">
      <c r="A15" s="15" t="s">
        <v>49</v>
      </c>
      <c r="B15" s="11" t="s">
        <v>65</v>
      </c>
      <c r="E15" s="55"/>
      <c r="F15" s="55"/>
      <c r="G15" s="55"/>
      <c r="H15" s="55"/>
      <c r="I15" s="55"/>
      <c r="J15" s="55"/>
      <c r="K15" s="55"/>
      <c r="L15" s="55"/>
      <c r="M15" s="55"/>
      <c r="N15" s="55"/>
      <c r="O15" s="55"/>
      <c r="P15" s="55"/>
    </row>
    <row r="16" spans="1:16" ht="15" customHeight="1" x14ac:dyDescent="0.25">
      <c r="A16" s="10" t="str">
        <f>IF(B15="YES","Maximum product application rate","")</f>
        <v>Maximum product application rate</v>
      </c>
      <c r="B16" s="16">
        <v>4000</v>
      </c>
      <c r="C16" s="8" t="str">
        <f>IF(B15="YES",(IF(C4="g/L","mL/ha","g/ha")),"")</f>
        <v>mL/ha</v>
      </c>
      <c r="E16" s="55"/>
      <c r="F16" s="55"/>
      <c r="G16" s="55"/>
      <c r="H16" s="55"/>
      <c r="I16" s="55"/>
      <c r="J16" s="55"/>
      <c r="K16" s="55"/>
      <c r="L16" s="55"/>
      <c r="M16" s="55"/>
      <c r="N16" s="55"/>
      <c r="O16" s="55"/>
      <c r="P16" s="55"/>
    </row>
    <row r="17" spans="1:16" x14ac:dyDescent="0.25">
      <c r="A17" s="10" t="str">
        <f>IF(B15="YES","Minimum droplet size","")</f>
        <v>Minimum droplet size</v>
      </c>
      <c r="B17" s="16" t="s">
        <v>34</v>
      </c>
      <c r="E17" s="55"/>
      <c r="F17" s="55"/>
      <c r="G17" s="55"/>
      <c r="H17" s="55"/>
      <c r="I17" s="55"/>
      <c r="J17" s="55"/>
      <c r="K17" s="55"/>
      <c r="L17" s="55"/>
      <c r="M17" s="55"/>
      <c r="N17" s="55"/>
      <c r="O17" s="55"/>
      <c r="P17" s="55"/>
    </row>
    <row r="18" spans="1:16" ht="28.5" customHeight="1" x14ac:dyDescent="0.25">
      <c r="A18" s="10" t="str">
        <f>IF(B15="YES","Is there a significantly lower application rate on the label?","")</f>
        <v>Is there a significantly lower application rate on the label?</v>
      </c>
      <c r="B18" s="16" t="s">
        <v>65</v>
      </c>
      <c r="E18" s="55"/>
      <c r="F18" s="55"/>
      <c r="G18" s="55"/>
      <c r="H18" s="55"/>
      <c r="I18" s="55"/>
      <c r="J18" s="55"/>
      <c r="K18" s="55"/>
      <c r="L18" s="55"/>
      <c r="M18" s="55"/>
      <c r="N18" s="55"/>
      <c r="O18" s="55"/>
      <c r="P18" s="55"/>
    </row>
    <row r="19" spans="1:16" x14ac:dyDescent="0.25">
      <c r="A19" s="10" t="str">
        <f>IF(AND(B18="YES",B15="YES"),"Lower application rate","")</f>
        <v>Lower application rate</v>
      </c>
      <c r="B19" s="16">
        <v>2100</v>
      </c>
      <c r="C19" s="8" t="str">
        <f>IF(AND(B18="YES",B15="YES"),(IF(C4="g/L","mL/ha","g/ha")),"")</f>
        <v>mL/ha</v>
      </c>
      <c r="E19" s="55"/>
      <c r="F19" s="55"/>
      <c r="G19" s="55"/>
      <c r="H19" s="55"/>
      <c r="I19" s="55"/>
      <c r="J19" s="55"/>
      <c r="K19" s="55"/>
      <c r="L19" s="55"/>
      <c r="M19" s="55"/>
      <c r="N19" s="55"/>
      <c r="O19" s="55"/>
      <c r="P19" s="55"/>
    </row>
    <row r="20" spans="1:16" x14ac:dyDescent="0.25">
      <c r="A20" s="10"/>
      <c r="B20" s="14"/>
    </row>
    <row r="21" spans="1:16" x14ac:dyDescent="0.25">
      <c r="A21" s="15" t="s">
        <v>50</v>
      </c>
      <c r="B21" s="11" t="s">
        <v>65</v>
      </c>
      <c r="E21" s="43" t="str">
        <f>IF(B21="No","","Default dilute water rate (from table 5 in SDRAM)")</f>
        <v>Default dilute water rate (from table 5 in SDRAM)</v>
      </c>
      <c r="F21" s="44"/>
      <c r="G21" s="44"/>
      <c r="H21" s="44"/>
      <c r="I21" s="44"/>
    </row>
    <row r="22" spans="1:16" ht="30" x14ac:dyDescent="0.25">
      <c r="A22" s="10" t="str">
        <f>IF(B21="YES","Maximum dilute product application rate","")</f>
        <v>Maximum dilute product application rate</v>
      </c>
      <c r="B22" s="16">
        <v>200</v>
      </c>
      <c r="C22" s="8" t="str">
        <f>IF(B21="YES",(IF(C4="g/L","mL/100 L","g/100 L")),"")</f>
        <v>mL/100 L</v>
      </c>
      <c r="E22" s="58" t="str">
        <f>IF(B21="No","","Citrus or Tree Nuts (other than Almonds)")</f>
        <v>Citrus or Tree Nuts (other than Almonds)</v>
      </c>
      <c r="F22" s="58" t="str">
        <f>IF(B21="No","","Mango or Avocado")</f>
        <v>Mango or Avocado</v>
      </c>
      <c r="G22" s="58" t="str">
        <f>IF(B21="No","","Pome Fruit or Stone Fruit or Almonds")</f>
        <v>Pome Fruit or Stone Fruit or Almonds</v>
      </c>
      <c r="H22" s="58" t="str">
        <f>IF(B21="No","","All other crops")</f>
        <v>All other crops</v>
      </c>
      <c r="I22" s="58" t="str">
        <f>IF(B21="No","","Vines or Fruiting Vegetables")</f>
        <v>Vines or Fruiting Vegetables</v>
      </c>
    </row>
    <row r="23" spans="1:16" x14ac:dyDescent="0.25">
      <c r="A23" s="10" t="str">
        <f>IF(B21="YES","Largest crop use pattern","")</f>
        <v>Largest crop use pattern</v>
      </c>
      <c r="B23" s="16" t="s">
        <v>75</v>
      </c>
      <c r="E23" s="58"/>
      <c r="F23" s="58"/>
      <c r="G23" s="58"/>
      <c r="H23" s="58"/>
      <c r="I23" s="58"/>
    </row>
    <row r="24" spans="1:16" ht="30" customHeight="1" x14ac:dyDescent="0.25">
      <c r="A24" s="10" t="str">
        <f>IF(B21="No","","Dilute water rate - Canopies 2 metres and smaller")</f>
        <v>Dilute water rate - Canopies 2 metres and smaller</v>
      </c>
      <c r="B24" s="29">
        <f>IF(B23="","",1000)</f>
        <v>1000</v>
      </c>
      <c r="C24" s="8" t="str">
        <f>IF(B21="No","","L/ha")</f>
        <v>L/ha</v>
      </c>
      <c r="E24" s="45" t="str">
        <f>IF(B21="No","","1000")</f>
        <v>1000</v>
      </c>
      <c r="F24" s="45" t="str">
        <f>IF(B21="No","","1000")</f>
        <v>1000</v>
      </c>
      <c r="G24" s="45" t="str">
        <f>IF(B21="No","","1000")</f>
        <v>1000</v>
      </c>
      <c r="H24" s="45" t="str">
        <f>IF(B21="No","","1000")</f>
        <v>1000</v>
      </c>
      <c r="I24" s="45" t="str">
        <f>IF(B21="No","","1000")</f>
        <v>1000</v>
      </c>
    </row>
    <row r="25" spans="1:16" ht="29.25" customHeight="1" x14ac:dyDescent="0.25">
      <c r="A25" s="10" t="str">
        <f>IF(B21="No","",IF(B23="Vines or Fruiting Vegetables","","Dilute water rate - Canopies taller than 2 metres (non-fully foliated)"))</f>
        <v>Dilute water rate - Canopies taller than 2 metres (non-fully foliated)</v>
      </c>
      <c r="B25" s="29">
        <f>IF(B23="Citrus or Tree Nuts (other than Almonds)",4000,(IF(B23="Mango or Avocado",2000,(IF(B23="Pome Fruit or Stone Fruit or Almonds",1500,(IF(B23="All other crops",2000,"")))))))</f>
        <v>4000</v>
      </c>
      <c r="C25" s="8" t="str">
        <f>IF(B21="No","",(IF(B23="Vines or Fruiting Vegetables","","L/ha")))</f>
        <v>L/ha</v>
      </c>
      <c r="E25" s="45" t="str">
        <f>IF(B21="No","","4000")</f>
        <v>4000</v>
      </c>
      <c r="F25" s="45" t="str">
        <f>IF(B21="No","","2000")</f>
        <v>2000</v>
      </c>
      <c r="G25" s="45" t="str">
        <f>IF(B21="No","","1500")</f>
        <v>1500</v>
      </c>
      <c r="H25" s="45" t="str">
        <f>IF(B21="No","","2000")</f>
        <v>2000</v>
      </c>
      <c r="I25" s="45" t="str">
        <f>IF(B21="No","","Not applicable")</f>
        <v>Not applicable</v>
      </c>
    </row>
    <row r="26" spans="1:16" ht="30.75" customHeight="1" x14ac:dyDescent="0.25">
      <c r="A26" s="10" t="str">
        <f>IF(B21="No","",IF(B23="Vines or Fruiting Vegetables","","Dilute water rate - Canopies taller than 2 metres (fully foliated"))</f>
        <v>Dilute water rate - Canopies taller than 2 metres (fully foliated</v>
      </c>
      <c r="B26" s="29">
        <f>IF(B23="Citrus or Tree Nuts (other than Almonds)",4000,(IF(B23="Mango or Avocado",2000,(IF(B23="Pome Fruit or Stone Fruit or Almonds",1500,(IF(B23="All other crops",2000,"")))))))</f>
        <v>4000</v>
      </c>
      <c r="C26" s="8" t="str">
        <f>IF(B21="No","",(IF(B23="Vines or Fruiting Vegetables","","L/ha")))</f>
        <v>L/ha</v>
      </c>
      <c r="E26" s="45" t="str">
        <f>IF(B21="No","","4000")</f>
        <v>4000</v>
      </c>
      <c r="F26" s="45" t="str">
        <f>IF(B21="No","","2000")</f>
        <v>2000</v>
      </c>
      <c r="G26" s="45" t="str">
        <f>IF(B21="No","","1500")</f>
        <v>1500</v>
      </c>
      <c r="H26" s="45" t="str">
        <f>IF(B21="No","","2000")</f>
        <v>2000</v>
      </c>
      <c r="I26" s="45" t="str">
        <f>IF(B21="No","","Not applicable")</f>
        <v>Not applicable</v>
      </c>
    </row>
    <row r="27" spans="1:16" x14ac:dyDescent="0.25">
      <c r="A27" s="10"/>
      <c r="B27" s="14"/>
    </row>
    <row r="28" spans="1:16" x14ac:dyDescent="0.25">
      <c r="A28" s="15" t="s">
        <v>51</v>
      </c>
      <c r="B28" s="11" t="s">
        <v>65</v>
      </c>
    </row>
    <row r="29" spans="1:16" x14ac:dyDescent="0.25">
      <c r="A29" s="10" t="str">
        <f>IF(B28="YES","Fixed-wing application?","")</f>
        <v>Fixed-wing application?</v>
      </c>
      <c r="B29" s="16" t="s">
        <v>65</v>
      </c>
    </row>
    <row r="30" spans="1:16" ht="30" x14ac:dyDescent="0.25">
      <c r="A30" s="10" t="str">
        <f>IF(AND(B29="YES",B28="YES"),"Fixed-wing - Maximum product application rate","")</f>
        <v>Fixed-wing - Maximum product application rate</v>
      </c>
      <c r="B30" s="16">
        <v>4000</v>
      </c>
      <c r="C30" s="8" t="str">
        <f>IF(AND(B29="YES",B28="YES"),(IF(C4="g/L","mL/ha","g/ha")),"")</f>
        <v>mL/ha</v>
      </c>
    </row>
    <row r="31" spans="1:16" ht="30" x14ac:dyDescent="0.25">
      <c r="A31" s="10" t="str">
        <f>IF(AND(B29="YES",B28="YES"),"Fixed-wing - Minimum droplet size","")</f>
        <v>Fixed-wing - Minimum droplet size</v>
      </c>
      <c r="B31" s="16" t="s">
        <v>34</v>
      </c>
    </row>
    <row r="32" spans="1:16" x14ac:dyDescent="0.25">
      <c r="A32" s="10" t="str">
        <f>IF(B28="YES","Helicopter application?","")</f>
        <v>Helicopter application?</v>
      </c>
      <c r="B32" s="16" t="s">
        <v>65</v>
      </c>
    </row>
    <row r="33" spans="1:7" ht="30" x14ac:dyDescent="0.25">
      <c r="A33" s="10" t="str">
        <f>IF(AND(B32="YES",B28="YES"),"Helicopter - Maximum product application rate","")</f>
        <v>Helicopter - Maximum product application rate</v>
      </c>
      <c r="B33" s="16">
        <v>4000</v>
      </c>
      <c r="C33" s="8" t="str">
        <f>IF(AND(B32="YES",B28="YES"),(IF(C4="g/L","mL/ha","g/ha")),"")</f>
        <v>mL/ha</v>
      </c>
    </row>
    <row r="34" spans="1:7" ht="30" x14ac:dyDescent="0.25">
      <c r="A34" s="10" t="str">
        <f>IF(AND(B32="YES",B28="YES"),"Helicopter - Minimum droplet size","")</f>
        <v>Helicopter - Minimum droplet size</v>
      </c>
      <c r="B34" s="16" t="s">
        <v>34</v>
      </c>
    </row>
    <row r="35" spans="1:7" x14ac:dyDescent="0.25">
      <c r="A35" s="10"/>
      <c r="B35" s="10"/>
    </row>
    <row r="36" spans="1:7" x14ac:dyDescent="0.25">
      <c r="A36" s="61" t="s">
        <v>128</v>
      </c>
      <c r="B36" s="61"/>
      <c r="C36" s="61"/>
      <c r="D36" s="61"/>
      <c r="E36" s="61"/>
      <c r="F36" s="61"/>
      <c r="G36" s="61"/>
    </row>
    <row r="37" spans="1:7" ht="30" x14ac:dyDescent="0.25">
      <c r="A37" s="47"/>
      <c r="B37" s="48"/>
      <c r="C37" s="49" t="s">
        <v>46</v>
      </c>
      <c r="D37" s="49" t="s">
        <v>53</v>
      </c>
      <c r="E37" s="49" t="s">
        <v>47</v>
      </c>
      <c r="F37" s="49" t="s">
        <v>54</v>
      </c>
      <c r="G37" s="49" t="s">
        <v>48</v>
      </c>
    </row>
    <row r="38" spans="1:7" x14ac:dyDescent="0.25">
      <c r="A38" s="60" t="str">
        <f>IF(Boom!$F$1="Not assessed","","Boom sprayer - Maximum label rate -Release height &lt; 0.5 m")</f>
        <v>Boom sprayer - Maximum label rate -Release height &lt; 0.5 m</v>
      </c>
      <c r="B38" s="60"/>
      <c r="C38" s="50">
        <f>IF(Boom!$F$1="Not assessed","",Boom!B17)</f>
        <v>4</v>
      </c>
      <c r="D38" s="50">
        <f>IF(Boom!$F$1="Not assessed","",Boom!B14)</f>
        <v>24</v>
      </c>
      <c r="E38" s="50">
        <f>IF(Boom!$F$1="Not assessed","",Boom!B16)</f>
        <v>0</v>
      </c>
      <c r="F38" s="50">
        <f>IF(Boom!$F$1="Not assessed","",Boom!B15)</f>
        <v>36</v>
      </c>
      <c r="G38" s="50">
        <f>IF(Boom!$F$1="Not assessed","",Boom!B18)</f>
        <v>0</v>
      </c>
    </row>
    <row r="39" spans="1:7" x14ac:dyDescent="0.25">
      <c r="A39" s="60" t="str">
        <f>IF('Boom - high'!F1="Not assessed","","Boom sprayer - Maximum label rate - Release height &lt; 1.0 m")</f>
        <v>Boom sprayer - Maximum label rate - Release height &lt; 1.0 m</v>
      </c>
      <c r="B39" s="60"/>
      <c r="C39" s="50">
        <f>IF('Boom - high'!F1="Not assessed","",'Boom - high'!B17)</f>
        <v>30</v>
      </c>
      <c r="D39" s="50">
        <f>IF('Boom - high'!F1="Not assessed","",'Boom - high'!B14)</f>
        <v>62</v>
      </c>
      <c r="E39" s="50">
        <f>IF('Boom - high'!F1="Not assessed","",'Boom - high'!B16)</f>
        <v>0</v>
      </c>
      <c r="F39" s="50">
        <f>IF('Boom - high'!F1="Not assessed","",'Boom - high'!B15)</f>
        <v>104</v>
      </c>
      <c r="G39" s="50">
        <f>IF('Boom - high'!F1="Not assessed","",'Boom - high'!B18)</f>
        <v>0</v>
      </c>
    </row>
    <row r="40" spans="1:7" x14ac:dyDescent="0.25">
      <c r="A40" s="60" t="str">
        <f>IF('Boom (lower rate)'!F1="Not assessed","","Boom sprayer - Lower application rate - Release height &lt; 0.5 m")</f>
        <v>Boom sprayer - Lower application rate - Release height &lt; 0.5 m</v>
      </c>
      <c r="B40" s="60"/>
      <c r="C40" s="50">
        <f>IF('Boom (lower rate)'!F1="Not assessed","",'Boom (lower rate)'!B17)</f>
        <v>0</v>
      </c>
      <c r="D40" s="50">
        <f>IF('Boom (lower rate)'!F1="Not assessed","",'Boom (lower rate)'!B14)</f>
        <v>10</v>
      </c>
      <c r="E40" s="50">
        <f>IF('Boom (lower rate)'!F1="Not assessed","",'Boom (lower rate)'!B16)</f>
        <v>0</v>
      </c>
      <c r="F40" s="50">
        <f>IF('Boom (lower rate)'!F1="Not assessed","",'Boom (lower rate)'!B15)</f>
        <v>26</v>
      </c>
      <c r="G40" s="50">
        <f>IF('Boom (lower rate)'!F1="Not assessed","",'Boom (lower rate)'!B18)</f>
        <v>0</v>
      </c>
    </row>
    <row r="41" spans="1:7" x14ac:dyDescent="0.25">
      <c r="A41" s="60" t="str">
        <f>IF('Boom (lower rate) - high'!F1="Not assessed","","Boom sprayer - Lower application rate - Release height &lt;1.0 m")</f>
        <v>Boom sprayer - Lower application rate - Release height &lt;1.0 m</v>
      </c>
      <c r="B41" s="60"/>
      <c r="C41" s="50">
        <f>IF('Boom (lower rate) - high'!F1="Not assessed","",'Boom (lower rate) - high'!B17)</f>
        <v>16</v>
      </c>
      <c r="D41" s="50">
        <f>IF('Boom (lower rate) - high'!F1="Not assessed","",'Boom (lower rate) - high'!B14)</f>
        <v>38</v>
      </c>
      <c r="E41" s="50">
        <f>IF('Boom (lower rate) - high'!F1="Not assessed","",'Boom (lower rate) - high'!B16)</f>
        <v>0</v>
      </c>
      <c r="F41" s="50">
        <f>IF('Boom (lower rate) - high'!F1="Not assessed","",'Boom (lower rate) - high'!B15)</f>
        <v>64</v>
      </c>
      <c r="G41" s="50">
        <f>IF('Boom (lower rate) - high'!F1="Not assessed","",'Boom (lower rate) - high'!B18)</f>
        <v>0</v>
      </c>
    </row>
    <row r="42" spans="1:7" x14ac:dyDescent="0.25">
      <c r="A42" s="60" t="str">
        <f>IF('Vertical (&lt;=2)'!F1="Not assessed","","Vertical sprayer - Canopies 2 metres and smaller")</f>
        <v>Vertical sprayer - Canopies 2 metres and smaller</v>
      </c>
      <c r="B42" s="60"/>
      <c r="C42" s="50">
        <f>IF('Vertical (&lt;=2)'!F1="Not assessed","",'Vertical (&lt;=2)'!B19)</f>
        <v>0</v>
      </c>
      <c r="D42" s="50">
        <f>IF('Vertical (&lt;=2)'!F1="Not assessed","",'Vertical (&lt;=2)'!B16)</f>
        <v>8</v>
      </c>
      <c r="E42" s="50">
        <f>IF('Vertical (&lt;=2)'!F1="Not assessed","",'Vertical (&lt;=2)'!B18)</f>
        <v>0</v>
      </c>
      <c r="F42" s="50">
        <f>IF('Vertical (&lt;=2)'!F1="Not assessed","",'Vertical (&lt;=2)'!B17)</f>
        <v>12</v>
      </c>
      <c r="G42" s="50">
        <f>IF('Vertical (&lt;=2)'!F1="Not assessed","",'Vertical (&lt;=2)'!B20)</f>
        <v>0</v>
      </c>
    </row>
    <row r="43" spans="1:7" x14ac:dyDescent="0.25">
      <c r="A43" s="60" t="str">
        <f>IF('Vertical (&gt;2 non-foliated)'!F1="Not assessed","","Vertical sprayer - Canopies taller than 2 metres (non-foliated)")</f>
        <v>Vertical sprayer - Canopies taller than 2 metres (non-foliated)</v>
      </c>
      <c r="B43" s="60"/>
      <c r="C43" s="50">
        <f>IF('Vertical (&gt;2 non-foliated)'!F1="Not assessed","",'Vertical (&gt;2 non-foliated)'!B19)</f>
        <v>26</v>
      </c>
      <c r="D43" s="50">
        <f>IF('Vertical (&gt;2 non-foliated)'!F1="Not assessed","",'Vertical (&gt;2 non-foliated)'!B16)</f>
        <v>44</v>
      </c>
      <c r="E43" s="50">
        <f>IF('Vertical (&gt;2 non-foliated)'!F1="Not assessed","",'Vertical (&gt;2 non-foliated)'!B18)</f>
        <v>0</v>
      </c>
      <c r="F43" s="50">
        <f>IF('Vertical (&gt;2 non-foliated)'!F1="Not assessed","",'Vertical (&gt;2 non-foliated)'!B17)</f>
        <v>60</v>
      </c>
      <c r="G43" s="50">
        <f>IF('Vertical (&gt;2 non-foliated)'!F1="Not assessed","",'Vertical (&gt;2 non-foliated)'!B20)</f>
        <v>0</v>
      </c>
    </row>
    <row r="44" spans="1:7" x14ac:dyDescent="0.25">
      <c r="A44" s="60" t="str">
        <f>IF('Vertical (&gt;2 fully foliated)'!F1="Not assessed","","Vertical sprayer - Canopies taller than 2 metres (fully foliated)")</f>
        <v>Vertical sprayer - Canopies taller than 2 metres (fully foliated)</v>
      </c>
      <c r="B44" s="60"/>
      <c r="C44" s="50">
        <f>IF('Vertical (&gt;2 fully foliated)'!F1="Not assessed","",'Vertical (&gt;2 fully foliated)'!B19)</f>
        <v>18</v>
      </c>
      <c r="D44" s="50">
        <f>IF('Vertical (&gt;2 fully foliated)'!F1="Not assessed","",'Vertical (&gt;2 fully foliated)'!B16)</f>
        <v>34</v>
      </c>
      <c r="E44" s="50">
        <f>IF('Vertical (&gt;2 fully foliated)'!F1="Not assessed","",'Vertical (&gt;2 fully foliated)'!B18)</f>
        <v>0</v>
      </c>
      <c r="F44" s="50">
        <f>IF('Vertical (&gt;2 fully foliated)'!F1="Not assessed","",'Vertical (&gt;2 fully foliated)'!B17)</f>
        <v>50</v>
      </c>
      <c r="G44" s="50">
        <f>IF('Vertical (&gt;2 fully foliated)'!F1="Not assessed","",'Vertical (&gt;2 fully foliated)'!B20)</f>
        <v>0</v>
      </c>
    </row>
    <row r="45" spans="1:7" x14ac:dyDescent="0.25">
      <c r="A45" s="60" t="str">
        <f>IF('Fixed-wing'!F1="Not assessed","","Aircraft - Fixed-wing")</f>
        <v>Aircraft - Fixed-wing</v>
      </c>
      <c r="B45" s="60"/>
      <c r="C45" s="50">
        <f>IF('Fixed-wing'!F1="Not assessed","",'Fixed-wing'!B17)</f>
        <v>122</v>
      </c>
      <c r="D45" s="50">
        <f>IF('Fixed-wing'!F1="Not assessed","",'Fixed-wing'!B14)</f>
        <v>214</v>
      </c>
      <c r="E45" s="50">
        <f>IF('Fixed-wing'!F1="Not assessed","",'Fixed-wing'!B16)</f>
        <v>0</v>
      </c>
      <c r="F45" s="50">
        <f>IF('Fixed-wing'!F1="Not assessed","",'Fixed-wing'!B15)</f>
        <v>388</v>
      </c>
      <c r="G45" s="50">
        <f>IF('Fixed-wing'!F1="Not assessed","",'Fixed-wing'!B18)</f>
        <v>0</v>
      </c>
    </row>
    <row r="46" spans="1:7" x14ac:dyDescent="0.25">
      <c r="A46" s="60" t="str">
        <f>IF(Helicopter!F1="Not assessed","","Aircraft - Helicopter")</f>
        <v>Aircraft - Helicopter</v>
      </c>
      <c r="B46" s="60"/>
      <c r="C46" s="50">
        <f>IF(Helicopter!F1="Not assessed","",Helicopter!B17)</f>
        <v>86</v>
      </c>
      <c r="D46" s="50">
        <f>IF(Helicopter!F1="Not assessed","",Helicopter!B14)</f>
        <v>146</v>
      </c>
      <c r="E46" s="50">
        <f>IF(Helicopter!F1="Not assessed","",Helicopter!B16)</f>
        <v>0</v>
      </c>
      <c r="F46" s="50">
        <f>IF(Helicopter!F1="Not assessed","",Helicopter!B15)</f>
        <v>228</v>
      </c>
      <c r="G46" s="50">
        <f>IF(Helicopter!F1="Not assessed","",Helicopter!B18)</f>
        <v>0</v>
      </c>
    </row>
  </sheetData>
  <sheetProtection algorithmName="SHA-512" hashValue="wxlv/Mvl7JscVxTre7NYWgPdV1nbkpHq9z2Xwtuav8NWZUMGgGv6rWYyVkmM+p3bTwAgfDQtoPt+XfNAzdrFeQ==" saltValue="6OQKrFzKrz0t/zjaw7dcpA==" spinCount="100000" sheet="1" selectLockedCells="1"/>
  <dataConsolidate/>
  <mergeCells count="25">
    <mergeCell ref="A46:B46"/>
    <mergeCell ref="A36:G36"/>
    <mergeCell ref="A38:B38"/>
    <mergeCell ref="A40:B40"/>
    <mergeCell ref="A42:B42"/>
    <mergeCell ref="A43:B43"/>
    <mergeCell ref="A39:B39"/>
    <mergeCell ref="A41:B41"/>
    <mergeCell ref="A1:C1"/>
    <mergeCell ref="A6:C6"/>
    <mergeCell ref="A14:C14"/>
    <mergeCell ref="A44:B44"/>
    <mergeCell ref="A45:B45"/>
    <mergeCell ref="E22:E23"/>
    <mergeCell ref="F22:F23"/>
    <mergeCell ref="G22:G23"/>
    <mergeCell ref="H22:H23"/>
    <mergeCell ref="I22:I23"/>
    <mergeCell ref="E15:P19"/>
    <mergeCell ref="E2:P4"/>
    <mergeCell ref="E8:P8"/>
    <mergeCell ref="E9:P9"/>
    <mergeCell ref="E10:P10"/>
    <mergeCell ref="E11:P11"/>
    <mergeCell ref="E12:P12"/>
  </mergeCells>
  <conditionalFormatting sqref="B23">
    <cfRule type="expression" dxfId="187" priority="27">
      <formula>$B$21="YES"</formula>
    </cfRule>
  </conditionalFormatting>
  <conditionalFormatting sqref="B30:B31">
    <cfRule type="expression" dxfId="186" priority="26">
      <formula>$B$29="YES"</formula>
    </cfRule>
  </conditionalFormatting>
  <conditionalFormatting sqref="B33:B34">
    <cfRule type="expression" dxfId="185" priority="25">
      <formula>$B$32="YES"</formula>
    </cfRule>
  </conditionalFormatting>
  <conditionalFormatting sqref="B24:B26">
    <cfRule type="expression" dxfId="184" priority="14">
      <formula>$B$21="Yes"</formula>
    </cfRule>
  </conditionalFormatting>
  <conditionalFormatting sqref="B22">
    <cfRule type="expression" dxfId="183" priority="20">
      <formula>$B$21="YES"</formula>
    </cfRule>
  </conditionalFormatting>
  <conditionalFormatting sqref="B16:B18">
    <cfRule type="expression" dxfId="182" priority="19">
      <formula>$B$15="YES"</formula>
    </cfRule>
  </conditionalFormatting>
  <conditionalFormatting sqref="B19">
    <cfRule type="expression" dxfId="181" priority="2" stopIfTrue="1">
      <formula>$B$15="NO"</formula>
    </cfRule>
    <cfRule type="expression" dxfId="180" priority="18">
      <formula>B18="YES"</formula>
    </cfRule>
  </conditionalFormatting>
  <conditionalFormatting sqref="B29">
    <cfRule type="expression" dxfId="179" priority="17">
      <formula>$B$28="YES"</formula>
    </cfRule>
  </conditionalFormatting>
  <conditionalFormatting sqref="B32">
    <cfRule type="expression" dxfId="178" priority="16">
      <formula>$B$28="YES"</formula>
    </cfRule>
  </conditionalFormatting>
  <conditionalFormatting sqref="B25:B26">
    <cfRule type="expression" dxfId="177" priority="13">
      <formula>$B$23="Vines or Fruiting Vegetables"</formula>
    </cfRule>
  </conditionalFormatting>
  <conditionalFormatting sqref="B30 B31 B33 B34">
    <cfRule type="expression" dxfId="176" priority="1" stopIfTrue="1">
      <formula>$B$28="NO"</formula>
    </cfRule>
  </conditionalFormatting>
  <dataValidations count="12">
    <dataValidation type="list" allowBlank="1" showInputMessage="1" showErrorMessage="1" sqref="B15 B21 B32 B18 B28:B29" xr:uid="{00000000-0002-0000-0100-000000000000}">
      <formula1>"NO,YES"</formula1>
    </dataValidation>
    <dataValidation type="list" allowBlank="1" showInputMessage="1" showErrorMessage="1" sqref="B17" xr:uid="{00000000-0002-0000-0100-000001000000}">
      <formula1>GroundStandardScenarios</formula1>
    </dataValidation>
    <dataValidation type="list" allowBlank="1" showInputMessage="1" showErrorMessage="1" sqref="B31" xr:uid="{00000000-0002-0000-0100-000002000000}">
      <formula1>AerialFWStandardScenarios</formula1>
    </dataValidation>
    <dataValidation type="list" allowBlank="1" showInputMessage="1" showErrorMessage="1" sqref="B34" xr:uid="{00000000-0002-0000-0100-000003000000}">
      <formula1>AerialRStandardScenarios</formula1>
    </dataValidation>
    <dataValidation type="list" allowBlank="1" showInputMessage="1" showErrorMessage="1" promptTitle="Crop" prompt="Select the largest sized crop from the label for application by vertical sprayer (list is in order of largest to smallest)" sqref="B23" xr:uid="{00000000-0002-0000-0100-000004000000}">
      <formula1>"Citrus or Tree Nuts (other than Almonds),Mango or Avocado,Pome Fruit or Stone Fruit or Almonds,All other crops,Vines or Fruiting Vegetables"</formula1>
    </dataValidation>
    <dataValidation type="decimal" operator="greaterThanOrEqual" allowBlank="1" showInputMessage="1" showErrorMessage="1" errorTitle="Numbers only" error="Only numerals can be entered in this field" promptTitle="Dilute water rates" prompt="The pre-entered water rates are defaults to be used unless the label specifies a maximum dilute water rate." sqref="B24" xr:uid="{00000000-0002-0000-0100-000005000000}">
      <formula1>0</formula1>
    </dataValidation>
    <dataValidation type="list" allowBlank="1" showInputMessage="1" showErrorMessage="1" promptTitle="Units" prompt="Select units of formulation type" sqref="C4" xr:uid="{00000000-0002-0000-0100-000006000000}">
      <formula1>"g/L,g/kg"</formula1>
    </dataValidation>
    <dataValidation type="decimal" operator="greaterThanOrEqual" allowBlank="1" showInputMessage="1" showErrorMessage="1" errorTitle="Numbers only" error="Only numerals can be entered in this field" promptTitle="Units" prompt="Entry must be in the units to the right" sqref="B33 B30 B16 B19 B22" xr:uid="{00000000-0002-0000-0100-000007000000}">
      <formula1>0</formula1>
    </dataValidation>
    <dataValidation type="decimal" operator="greaterThan" allowBlank="1" showInputMessage="1" showErrorMessage="1" errorTitle="Numbers only" error="Only numerals can be entered in this field" promptTitle="Active concentration" prompt="If the product contains more than one active, enter the sum of all actives. Select units (i.e. g/L or g/kg) in the cell to the right." sqref="B4" xr:uid="{00000000-0002-0000-0100-000008000000}">
      <formula1>0</formula1>
    </dataValidation>
    <dataValidation type="whole" operator="greaterThanOrEqual" allowBlank="1" showInputMessage="1" showErrorMessage="1" errorTitle="Numbers only" error="Only numerals can be entered in this field" promptTitle="Instructions" prompt="All blue coloured cells require information unless otherwise specified. Any green coloured cells that appear will contain defaults which may only be altered as specified." sqref="B2" xr:uid="{00000000-0002-0000-0100-000009000000}">
      <formula1>0</formula1>
    </dataValidation>
    <dataValidation type="decimal" operator="greaterThan" allowBlank="1" showInputMessage="1" showErrorMessage="1" errorTitle="Numbers only" error="Only numerals can be entered in this field and &quot;0&quot; is not allowed" promptTitle="Units" prompt="Entry must be in the units to the right. If a RAL is yet to be determined leave blank, DO NOT enter &quot;0&quot;." sqref="B8:B12" xr:uid="{00000000-0002-0000-0100-00000A000000}">
      <formula1>0</formula1>
    </dataValidation>
    <dataValidation type="decimal" operator="greaterThanOrEqual" allowBlank="1" showInputMessage="1" showErrorMessage="1" errorTitle="Numbers only" error="Only numerals can be entered in this field" promptTitle="Dilute water rates" prompt="The pre-entered water rates are defaults to be used unless the label specifies a maximum dilute water rate." sqref="B25:B26" xr:uid="{00000000-0002-0000-0100-00000B000000}">
      <formula1>1</formula1>
    </dataValidation>
  </dataValidations>
  <pageMargins left="0.7" right="0.7" top="0.75" bottom="0.75" header="0.3" footer="0.3"/>
  <pageSetup paperSize="9" orientation="portrait" r:id="rId1"/>
  <ignoredErrors>
    <ignoredError sqref="B24:B25 B2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9"/>
  <sheetViews>
    <sheetView workbookViewId="0">
      <selection activeCell="H20" sqref="H20"/>
    </sheetView>
  </sheetViews>
  <sheetFormatPr defaultRowHeight="15" x14ac:dyDescent="0.25"/>
  <cols>
    <col min="1" max="1" width="22.85546875" customWidth="1"/>
    <col min="2" max="2" width="7.140625" customWidth="1"/>
    <col min="3" max="7" width="20.7109375" customWidth="1"/>
    <col min="8" max="8" width="16.42578125" customWidth="1"/>
    <col min="9" max="9" width="25.5703125" customWidth="1"/>
    <col min="10" max="10" width="21.5703125" customWidth="1"/>
  </cols>
  <sheetData>
    <row r="1" spans="1:9" x14ac:dyDescent="0.25">
      <c r="A1" s="3" t="s">
        <v>112</v>
      </c>
    </row>
    <row r="2" spans="1:9" x14ac:dyDescent="0.25">
      <c r="A2" s="3" t="s">
        <v>132</v>
      </c>
    </row>
    <row r="4" spans="1:9" x14ac:dyDescent="0.25">
      <c r="A4" t="s">
        <v>130</v>
      </c>
      <c r="E4" s="11">
        <v>2</v>
      </c>
    </row>
    <row r="6" spans="1:9" x14ac:dyDescent="0.25">
      <c r="B6" s="3" t="s">
        <v>92</v>
      </c>
      <c r="C6" s="3" t="s">
        <v>113</v>
      </c>
      <c r="E6" s="3"/>
      <c r="F6" s="3"/>
      <c r="G6" s="3"/>
      <c r="H6" s="3" t="s">
        <v>114</v>
      </c>
      <c r="I6" s="42" t="s">
        <v>115</v>
      </c>
    </row>
    <row r="7" spans="1:9" x14ac:dyDescent="0.25">
      <c r="B7" s="3"/>
      <c r="C7" s="39" t="s">
        <v>103</v>
      </c>
      <c r="D7" s="39" t="s">
        <v>100</v>
      </c>
      <c r="E7" s="39" t="s">
        <v>93</v>
      </c>
      <c r="F7" s="39" t="s">
        <v>101</v>
      </c>
      <c r="G7" s="39" t="s">
        <v>102</v>
      </c>
      <c r="H7" s="3" t="s">
        <v>106</v>
      </c>
      <c r="I7" s="42" t="s">
        <v>107</v>
      </c>
    </row>
    <row r="8" spans="1:9" x14ac:dyDescent="0.25">
      <c r="A8" s="38" t="s">
        <v>129</v>
      </c>
      <c r="C8" s="39"/>
      <c r="D8" s="11"/>
      <c r="E8" s="11"/>
      <c r="F8" s="11"/>
      <c r="G8" s="11"/>
      <c r="I8" s="42"/>
    </row>
    <row r="9" spans="1:9" x14ac:dyDescent="0.25">
      <c r="A9" s="37" t="s">
        <v>125</v>
      </c>
      <c r="B9" s="11" t="s">
        <v>61</v>
      </c>
      <c r="C9" s="36">
        <f>C24</f>
        <v>120</v>
      </c>
      <c r="D9" s="11">
        <v>100</v>
      </c>
      <c r="E9" s="11">
        <v>20</v>
      </c>
      <c r="F9" s="11">
        <v>22</v>
      </c>
      <c r="G9" s="11">
        <v>33</v>
      </c>
      <c r="I9" s="42">
        <f>C9</f>
        <v>120</v>
      </c>
    </row>
    <row r="10" spans="1:9" x14ac:dyDescent="0.25">
      <c r="A10" s="3" t="s">
        <v>43</v>
      </c>
      <c r="C10" s="36"/>
      <c r="D10" s="36"/>
      <c r="E10" s="36"/>
      <c r="F10" s="36"/>
      <c r="G10" s="36"/>
      <c r="I10" s="42"/>
    </row>
    <row r="11" spans="1:9" x14ac:dyDescent="0.25">
      <c r="A11" s="37" t="s">
        <v>95</v>
      </c>
      <c r="B11" t="s">
        <v>12</v>
      </c>
      <c r="C11" s="11">
        <v>34</v>
      </c>
      <c r="D11" s="11">
        <v>30</v>
      </c>
      <c r="E11" s="11">
        <v>999999</v>
      </c>
      <c r="F11" s="11">
        <v>30</v>
      </c>
      <c r="G11" s="11">
        <v>30</v>
      </c>
      <c r="H11" s="11" t="s">
        <v>99</v>
      </c>
      <c r="I11" s="42">
        <f>IF(H11="Combination",C11,IF(H11="Active 1 only",D25,IF(H11="Active 2 only",E25,IF(H11="Active 3 only",F25,IF(H11="Active 4 only",G25,"")))))</f>
        <v>36</v>
      </c>
    </row>
    <row r="12" spans="1:9" x14ac:dyDescent="0.25">
      <c r="A12" s="37" t="s">
        <v>96</v>
      </c>
      <c r="B12" t="s">
        <v>13</v>
      </c>
      <c r="C12" s="11">
        <v>12</v>
      </c>
      <c r="D12" s="11">
        <v>124</v>
      </c>
      <c r="E12" s="11">
        <v>1.5</v>
      </c>
      <c r="F12" s="11">
        <v>0.4</v>
      </c>
      <c r="G12" s="11"/>
      <c r="H12" s="11" t="s">
        <v>99</v>
      </c>
      <c r="I12" s="42">
        <f t="shared" ref="I12:I15" si="0">IF(H12="Combination",C12,IF(H12="Active 1 only",D26,IF(H12="Active 2 only",E26,IF(H12="Active 3 only",F26,IF(H12="Active 4 only",G26,"")))))</f>
        <v>148.79999999999998</v>
      </c>
    </row>
    <row r="13" spans="1:9" x14ac:dyDescent="0.25">
      <c r="A13" s="37" t="s">
        <v>97</v>
      </c>
      <c r="B13" t="s">
        <v>13</v>
      </c>
      <c r="C13" s="11">
        <v>999999</v>
      </c>
      <c r="D13" s="11"/>
      <c r="E13" s="11">
        <v>999999</v>
      </c>
      <c r="F13" s="11"/>
      <c r="G13" s="11"/>
      <c r="H13" s="11" t="s">
        <v>99</v>
      </c>
      <c r="I13" s="42" t="str">
        <f t="shared" si="0"/>
        <v/>
      </c>
    </row>
    <row r="14" spans="1:9" x14ac:dyDescent="0.25">
      <c r="A14" s="37" t="s">
        <v>9</v>
      </c>
      <c r="B14" t="s">
        <v>13</v>
      </c>
      <c r="C14" s="11"/>
      <c r="D14" s="11">
        <v>999999</v>
      </c>
      <c r="E14" s="11">
        <v>43</v>
      </c>
      <c r="F14" s="11"/>
      <c r="G14" s="11"/>
      <c r="H14" s="11" t="s">
        <v>99</v>
      </c>
      <c r="I14" s="42">
        <f t="shared" si="0"/>
        <v>999999</v>
      </c>
    </row>
    <row r="15" spans="1:9" x14ac:dyDescent="0.25">
      <c r="A15" s="37" t="s">
        <v>98</v>
      </c>
      <c r="B15" t="s">
        <v>14</v>
      </c>
      <c r="C15" s="11"/>
      <c r="D15" s="11">
        <v>0.34</v>
      </c>
      <c r="E15" s="11">
        <v>145</v>
      </c>
      <c r="F15" s="11">
        <v>0.34</v>
      </c>
      <c r="G15" s="11">
        <v>0.34</v>
      </c>
      <c r="H15" s="11" t="s">
        <v>99</v>
      </c>
      <c r="I15" s="42">
        <f t="shared" si="0"/>
        <v>0.40800000000000003</v>
      </c>
    </row>
    <row r="17" spans="1:9" x14ac:dyDescent="0.25">
      <c r="B17" s="37" t="s">
        <v>108</v>
      </c>
      <c r="C17" t="s">
        <v>120</v>
      </c>
    </row>
    <row r="18" spans="1:9" x14ac:dyDescent="0.25">
      <c r="C18" t="s">
        <v>127</v>
      </c>
    </row>
    <row r="19" spans="1:9" x14ac:dyDescent="0.25">
      <c r="C19" t="s">
        <v>126</v>
      </c>
    </row>
    <row r="21" spans="1:9" x14ac:dyDescent="0.25">
      <c r="D21" s="40" t="s">
        <v>105</v>
      </c>
    </row>
    <row r="22" spans="1:9" x14ac:dyDescent="0.25">
      <c r="D22" s="40"/>
    </row>
    <row r="23" spans="1:9" x14ac:dyDescent="0.25">
      <c r="A23" s="48"/>
      <c r="B23" s="48"/>
      <c r="C23" s="51" t="s">
        <v>110</v>
      </c>
      <c r="D23" s="51" t="s">
        <v>100</v>
      </c>
      <c r="E23" s="51" t="s">
        <v>93</v>
      </c>
      <c r="F23" s="51" t="s">
        <v>101</v>
      </c>
      <c r="G23" s="51" t="s">
        <v>102</v>
      </c>
      <c r="H23" s="48" t="str">
        <f>IF(E4&gt;1,"Combination","Active 1 only")</f>
        <v>Combination</v>
      </c>
      <c r="I23" s="48"/>
    </row>
    <row r="24" spans="1:9" x14ac:dyDescent="0.25">
      <c r="A24" s="47" t="s">
        <v>94</v>
      </c>
      <c r="B24" s="48" t="s">
        <v>61</v>
      </c>
      <c r="C24" s="51">
        <f>SUM(D24:G24)</f>
        <v>120</v>
      </c>
      <c r="D24" s="51">
        <f>D9</f>
        <v>100</v>
      </c>
      <c r="E24" s="51">
        <f>IF(E4&lt;2,0,E9)</f>
        <v>20</v>
      </c>
      <c r="F24" s="51">
        <f>IF(E4&lt;3,0,F9)</f>
        <v>0</v>
      </c>
      <c r="G24" s="51">
        <f>IF(E4&lt;4,0,G9)</f>
        <v>0</v>
      </c>
      <c r="H24" s="48" t="s">
        <v>99</v>
      </c>
      <c r="I24" s="48" t="s">
        <v>111</v>
      </c>
    </row>
    <row r="25" spans="1:9" x14ac:dyDescent="0.25">
      <c r="A25" s="48" t="s">
        <v>95</v>
      </c>
      <c r="B25" s="48" t="s">
        <v>12</v>
      </c>
      <c r="C25" s="48"/>
      <c r="D25" s="48">
        <f>IF(D$24=0,"",IF(D11="","",IF(D11&gt;99999,999999,D11*($C$9/D$24))))</f>
        <v>36</v>
      </c>
      <c r="E25" s="48">
        <f t="shared" ref="E25:G25" si="1">IF(E$24=0,"",IF(E11="","",IF(E11&gt;99999,999999,E11*($C$9/E$24))))</f>
        <v>999999</v>
      </c>
      <c r="F25" s="48" t="str">
        <f t="shared" si="1"/>
        <v/>
      </c>
      <c r="G25" s="48" t="str">
        <f t="shared" si="1"/>
        <v/>
      </c>
      <c r="H25" s="48" t="str">
        <f>IF(E4&gt;1,"Active 2 only","Active 1 only")</f>
        <v>Active 2 only</v>
      </c>
      <c r="I25" s="48"/>
    </row>
    <row r="26" spans="1:9" x14ac:dyDescent="0.25">
      <c r="A26" s="48" t="s">
        <v>96</v>
      </c>
      <c r="B26" s="48" t="s">
        <v>13</v>
      </c>
      <c r="C26" s="48"/>
      <c r="D26" s="48">
        <f t="shared" ref="D26:G29" si="2">IF(D$24=0,"",IF(D12="","",IF(D12&gt;99999,999999,D12*($C$9/D$24))))</f>
        <v>148.79999999999998</v>
      </c>
      <c r="E26" s="48">
        <f t="shared" si="2"/>
        <v>9</v>
      </c>
      <c r="F26" s="48" t="str">
        <f t="shared" si="2"/>
        <v/>
      </c>
      <c r="G26" s="48" t="str">
        <f t="shared" si="2"/>
        <v/>
      </c>
      <c r="H26" s="48" t="str">
        <f>IF(E4=1,"Active 1 only",IF(E4&lt;3,"","Active 3 only"))</f>
        <v/>
      </c>
      <c r="I26" s="48"/>
    </row>
    <row r="27" spans="1:9" x14ac:dyDescent="0.25">
      <c r="A27" s="48" t="s">
        <v>97</v>
      </c>
      <c r="B27" s="48" t="s">
        <v>13</v>
      </c>
      <c r="C27" s="48"/>
      <c r="D27" s="48" t="str">
        <f t="shared" si="2"/>
        <v/>
      </c>
      <c r="E27" s="48">
        <f t="shared" si="2"/>
        <v>999999</v>
      </c>
      <c r="F27" s="48" t="str">
        <f t="shared" si="2"/>
        <v/>
      </c>
      <c r="G27" s="48" t="str">
        <f t="shared" si="2"/>
        <v/>
      </c>
      <c r="H27" s="48" t="str">
        <f>IF(E4=1,"Active 1 only",IF(E4&lt;4,"","Active 4 only"))</f>
        <v/>
      </c>
      <c r="I27" s="48"/>
    </row>
    <row r="28" spans="1:9" x14ac:dyDescent="0.25">
      <c r="A28" s="48" t="s">
        <v>9</v>
      </c>
      <c r="B28" s="48" t="s">
        <v>13</v>
      </c>
      <c r="C28" s="48"/>
      <c r="D28" s="48">
        <f t="shared" si="2"/>
        <v>999999</v>
      </c>
      <c r="E28" s="48">
        <f t="shared" si="2"/>
        <v>258</v>
      </c>
      <c r="F28" s="48" t="str">
        <f t="shared" si="2"/>
        <v/>
      </c>
      <c r="G28" s="48" t="str">
        <f t="shared" si="2"/>
        <v/>
      </c>
      <c r="H28" s="48"/>
      <c r="I28" s="48"/>
    </row>
    <row r="29" spans="1:9" x14ac:dyDescent="0.25">
      <c r="A29" s="48" t="s">
        <v>98</v>
      </c>
      <c r="B29" s="48" t="s">
        <v>14</v>
      </c>
      <c r="C29" s="48"/>
      <c r="D29" s="48">
        <f t="shared" si="2"/>
        <v>0.40800000000000003</v>
      </c>
      <c r="E29" s="48">
        <f t="shared" si="2"/>
        <v>870</v>
      </c>
      <c r="F29" s="48" t="str">
        <f t="shared" si="2"/>
        <v/>
      </c>
      <c r="G29" s="48" t="str">
        <f t="shared" si="2"/>
        <v/>
      </c>
      <c r="H29" s="48"/>
      <c r="I29" s="48"/>
    </row>
    <row r="32" spans="1:9" hidden="1" x14ac:dyDescent="0.25">
      <c r="C32" s="39" t="s">
        <v>103</v>
      </c>
      <c r="D32" s="40" t="s">
        <v>109</v>
      </c>
    </row>
    <row r="33" spans="1:10" hidden="1" x14ac:dyDescent="0.25">
      <c r="C33" s="39" t="s">
        <v>104</v>
      </c>
      <c r="D33" s="39" t="s">
        <v>100</v>
      </c>
      <c r="E33" s="39" t="s">
        <v>93</v>
      </c>
      <c r="F33" s="39" t="s">
        <v>101</v>
      </c>
      <c r="G33" s="39" t="s">
        <v>102</v>
      </c>
      <c r="H33" s="39"/>
      <c r="I33" s="39"/>
      <c r="J33" s="39"/>
    </row>
    <row r="34" spans="1:10" hidden="1" x14ac:dyDescent="0.25">
      <c r="A34" t="s">
        <v>95</v>
      </c>
      <c r="B34" t="s">
        <v>12</v>
      </c>
      <c r="C34" s="41">
        <f>1/($D$24/$C$24/D34+$E$24/$C$24/E34+$F$24/$C$24/F34+$G$24/$C$24/G34)</f>
        <v>35.999784001079988</v>
      </c>
      <c r="D34">
        <f>IF(D11=0,999999,IF(D11&gt;99999,999999,D11))</f>
        <v>30</v>
      </c>
      <c r="E34">
        <f t="shared" ref="E34:G34" si="3">IF(E11=0,999999,IF(E11&gt;99999,999999,E11))</f>
        <v>999999</v>
      </c>
      <c r="F34">
        <f t="shared" si="3"/>
        <v>30</v>
      </c>
      <c r="G34">
        <f t="shared" si="3"/>
        <v>30</v>
      </c>
      <c r="H34" s="41"/>
      <c r="I34" s="41"/>
      <c r="J34" s="41"/>
    </row>
    <row r="35" spans="1:10" hidden="1" x14ac:dyDescent="0.25">
      <c r="A35" t="s">
        <v>96</v>
      </c>
      <c r="B35" t="s">
        <v>13</v>
      </c>
      <c r="C35" s="41">
        <f>1/($D$24/$C$24/D35+$E$24/$C$24/E35+$F$24/$C$24/F35+$G$24/$C$24/G35)</f>
        <v>8.4866920152091261</v>
      </c>
      <c r="D35">
        <f t="shared" ref="D35:G38" si="4">IF(D12=0,999999,IF(D12&gt;99999,999999,D12))</f>
        <v>124</v>
      </c>
      <c r="E35">
        <f t="shared" si="4"/>
        <v>1.5</v>
      </c>
      <c r="F35">
        <f t="shared" si="4"/>
        <v>0.4</v>
      </c>
      <c r="G35">
        <f t="shared" si="4"/>
        <v>999999</v>
      </c>
      <c r="H35" s="41"/>
    </row>
    <row r="36" spans="1:10" hidden="1" x14ac:dyDescent="0.25">
      <c r="A36" t="s">
        <v>97</v>
      </c>
      <c r="B36" t="s">
        <v>13</v>
      </c>
      <c r="C36" s="41">
        <f>1/($D$24/$C$24/D36+$E$24/$C$24/E36+$F$24/$C$24/F36+$G$24/$C$24/G36)</f>
        <v>999998.99999999988</v>
      </c>
      <c r="D36">
        <f t="shared" si="4"/>
        <v>999999</v>
      </c>
      <c r="E36">
        <f t="shared" si="4"/>
        <v>999999</v>
      </c>
      <c r="F36">
        <f t="shared" si="4"/>
        <v>999999</v>
      </c>
      <c r="G36">
        <f t="shared" si="4"/>
        <v>999999</v>
      </c>
      <c r="H36" s="41"/>
    </row>
    <row r="37" spans="1:10" hidden="1" x14ac:dyDescent="0.25">
      <c r="A37" t="s">
        <v>9</v>
      </c>
      <c r="B37" t="s">
        <v>13</v>
      </c>
      <c r="C37" s="41">
        <f>1/($D$24/$C$24/D37+$E$24/$C$24/E37+$F$24/$C$24/F37+$G$24/$C$24/G37)</f>
        <v>257.94454186804023</v>
      </c>
      <c r="D37">
        <f t="shared" si="4"/>
        <v>999999</v>
      </c>
      <c r="E37">
        <f t="shared" si="4"/>
        <v>43</v>
      </c>
      <c r="F37">
        <f t="shared" si="4"/>
        <v>999999</v>
      </c>
      <c r="G37">
        <f t="shared" si="4"/>
        <v>999999</v>
      </c>
      <c r="H37" s="41"/>
    </row>
    <row r="38" spans="1:10" hidden="1" x14ac:dyDescent="0.25">
      <c r="A38" t="s">
        <v>98</v>
      </c>
      <c r="B38" t="s">
        <v>14</v>
      </c>
      <c r="C38" s="41">
        <f>1/($D$24/$C$24/D38+$E$24/$C$24/E38+$F$24/$C$24/F38+$G$24/$C$24/G38)</f>
        <v>0.40780875175779641</v>
      </c>
      <c r="D38">
        <f t="shared" si="4"/>
        <v>0.34</v>
      </c>
      <c r="E38">
        <f t="shared" si="4"/>
        <v>145</v>
      </c>
      <c r="F38">
        <f t="shared" si="4"/>
        <v>0.34</v>
      </c>
      <c r="G38">
        <f t="shared" si="4"/>
        <v>0.34</v>
      </c>
      <c r="H38" s="41"/>
    </row>
    <row r="39" spans="1:10" hidden="1" x14ac:dyDescent="0.25"/>
  </sheetData>
  <sheetProtection algorithmName="SHA-512" hashValue="lzXarZMZvcG+tkFLV7qIdgGByuH01a4w9p62VOXpR8nyjEbHLpbLPfPU7328WZsQ9u0bQpqUtdou5YUIOdp+8w==" saltValue="H/nsshtTe0IWs0mpJxvnjg==" spinCount="100000" sheet="1" objects="1" scenarios="1"/>
  <conditionalFormatting sqref="F7:F15">
    <cfRule type="expression" dxfId="175" priority="35">
      <formula>$E$4&lt;3</formula>
    </cfRule>
  </conditionalFormatting>
  <conditionalFormatting sqref="G7:G15">
    <cfRule type="expression" dxfId="174" priority="36">
      <formula>$E$4&lt;4</formula>
    </cfRule>
  </conditionalFormatting>
  <conditionalFormatting sqref="E7:E15">
    <cfRule type="expression" dxfId="173" priority="2">
      <formula>$E$4&lt;2</formula>
    </cfRule>
  </conditionalFormatting>
  <conditionalFormatting sqref="C8:C15">
    <cfRule type="expression" dxfId="172" priority="1">
      <formula>$E$4&lt;2</formula>
    </cfRule>
  </conditionalFormatting>
  <dataValidations count="2">
    <dataValidation type="list" allowBlank="1" showInputMessage="1" showErrorMessage="1" sqref="E4" xr:uid="{00000000-0002-0000-0300-000000000000}">
      <formula1>"1,2,3,4"</formula1>
    </dataValidation>
    <dataValidation type="list" allowBlank="1" showInputMessage="1" showErrorMessage="1" sqref="H11:H15" xr:uid="{00000000-0002-0000-0300-000001000000}">
      <formula1>$H$23:$H$28</formula1>
    </dataValidation>
  </dataValidation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1"/>
  <sheetViews>
    <sheetView showGridLines="0" workbookViewId="0">
      <selection activeCell="L14" sqref="L14"/>
    </sheetView>
  </sheetViews>
  <sheetFormatPr defaultRowHeight="15" x14ac:dyDescent="0.25"/>
  <cols>
    <col min="1" max="1" width="20.7109375" style="8" customWidth="1"/>
    <col min="2" max="7" width="13.28515625" style="8" customWidth="1"/>
    <col min="8" max="8" width="1.42578125" style="8" customWidth="1"/>
    <col min="9" max="16384" width="9.140625" style="8"/>
  </cols>
  <sheetData>
    <row r="1" spans="1:10" x14ac:dyDescent="0.25">
      <c r="A1" s="72" t="s">
        <v>40</v>
      </c>
      <c r="B1" s="73"/>
      <c r="C1" s="73"/>
      <c r="D1" s="73"/>
      <c r="E1" s="73"/>
      <c r="F1" s="73"/>
      <c r="G1" s="73"/>
      <c r="H1" s="21"/>
    </row>
    <row r="2" spans="1:10" x14ac:dyDescent="0.25">
      <c r="A2" s="66" t="s">
        <v>87</v>
      </c>
      <c r="B2" s="67"/>
      <c r="C2" s="67"/>
      <c r="D2" s="67"/>
      <c r="E2" s="67"/>
      <c r="F2" s="67"/>
      <c r="G2" s="67"/>
      <c r="H2" s="20"/>
    </row>
    <row r="3" spans="1:10" x14ac:dyDescent="0.25">
      <c r="A3" s="74" t="s">
        <v>41</v>
      </c>
      <c r="B3" s="75"/>
      <c r="C3" s="75"/>
      <c r="D3" s="75"/>
      <c r="E3" s="75"/>
      <c r="F3" s="75"/>
      <c r="G3" s="75"/>
      <c r="H3" s="21"/>
    </row>
    <row r="4" spans="1:10" ht="56.25" customHeight="1" x14ac:dyDescent="0.25">
      <c r="A4" s="76" t="s">
        <v>133</v>
      </c>
      <c r="B4" s="70"/>
      <c r="C4" s="70"/>
      <c r="D4" s="70"/>
      <c r="E4" s="70"/>
      <c r="F4" s="70"/>
      <c r="G4" s="70"/>
      <c r="H4" s="22"/>
    </row>
    <row r="5" spans="1:10" x14ac:dyDescent="0.25">
      <c r="A5" s="74" t="s">
        <v>45</v>
      </c>
      <c r="B5" s="75"/>
      <c r="C5" s="75"/>
      <c r="D5" s="75"/>
      <c r="E5" s="75"/>
      <c r="F5" s="75"/>
      <c r="G5" s="75"/>
      <c r="H5" s="21"/>
    </row>
    <row r="6" spans="1:10" ht="24.95" customHeight="1" x14ac:dyDescent="0.25">
      <c r="A6" s="76" t="s">
        <v>91</v>
      </c>
      <c r="B6" s="70"/>
      <c r="C6" s="70"/>
      <c r="D6" s="70"/>
      <c r="E6" s="70"/>
      <c r="F6" s="70"/>
      <c r="G6" s="70"/>
      <c r="H6" s="21"/>
    </row>
    <row r="7" spans="1:10" x14ac:dyDescent="0.25">
      <c r="A7" s="30"/>
      <c r="B7" s="31"/>
      <c r="C7" s="31"/>
      <c r="D7" s="31"/>
      <c r="E7" s="31"/>
      <c r="F7" s="31"/>
      <c r="G7" s="31"/>
      <c r="H7" s="19"/>
    </row>
    <row r="8" spans="1:10" ht="15" customHeight="1" x14ac:dyDescent="0.25">
      <c r="A8" s="64" t="str">
        <f>IF(OR(Boom!F1="Acceptable",'Boom - high'!F1="Acceptable",'Boom (lower rate)'!F1="Acceptable",'Boom (lower rate) - high'!F1="Acceptable"),"DO NOT apply by a boom sprayer unless the following requirements are met:","")</f>
        <v>DO NOT apply by a boom sprayer unless the following requirements are met:</v>
      </c>
      <c r="B8" s="65"/>
      <c r="C8" s="65"/>
      <c r="D8" s="65"/>
      <c r="E8" s="65"/>
      <c r="F8" s="65"/>
      <c r="G8" s="65"/>
      <c r="H8" s="23"/>
      <c r="J8" s="44" t="str">
        <f>IF(A8="","",IF(OR(Boom!F1="Not acceptable",'Boom - high'!F1="Not acceptable",'Boom (lower rate)'!F1="Not acceptable",'Boom (lower rate) - high'!F1="Not acceptable"),"Note: Not all standard scenarios for boom sprayers are supported",""))</f>
        <v/>
      </c>
    </row>
    <row r="9" spans="1:10" x14ac:dyDescent="0.25">
      <c r="A9" s="66" t="str">
        <f>IF(OR(Boom!F1="Acceptable",'Boom - high'!F1="Acceptable",'Boom (lower rate)'!F1="Acceptable",'Boom (lower rate) - high'!F1="Acceptable"),(CONCATENATE(" - spray droplets not smaller than a ",'Assessment details'!B17," spray droplet size category")),"")</f>
        <v xml:space="preserve"> - spray droplets not smaller than a COARSE spray droplet size category</v>
      </c>
      <c r="B9" s="67"/>
      <c r="C9" s="67"/>
      <c r="D9" s="67"/>
      <c r="E9" s="67"/>
      <c r="F9" s="67"/>
      <c r="G9" s="67"/>
      <c r="H9" s="20"/>
    </row>
    <row r="10" spans="1:10" ht="24.95" customHeight="1" x14ac:dyDescent="0.25">
      <c r="A10" s="77" t="str">
        <f>IF(OR(Boom!F1="Acceptable",'Boom - high'!F1="Acceptable",'Boom (lower rate)'!F1="Acceptable",'Boom (lower rate) - high'!F1="Acceptable")," - minimum distances between the application site and downwind sensitive areas (see ‘Mandatory downwind buffer zones’ section of the following table titled ‘Buffer zones for boom sprayers’) are observed.","")</f>
        <v xml:space="preserve"> - minimum distances between the application site and downwind sensitive areas (see ‘Mandatory downwind buffer zones’ section of the following table titled ‘Buffer zones for boom sprayers’) are observed.</v>
      </c>
      <c r="B10" s="78"/>
      <c r="C10" s="78"/>
      <c r="D10" s="78"/>
      <c r="E10" s="78"/>
      <c r="F10" s="78"/>
      <c r="G10" s="78"/>
      <c r="H10" s="24"/>
    </row>
    <row r="11" spans="1:10" ht="15" customHeight="1" x14ac:dyDescent="0.25">
      <c r="A11" s="70" t="str">
        <f>IF(OR(Boom!F1="Acceptable",'Boom - high'!F1="Acceptable",'Boom (lower rate)'!F1="Acceptable",'Boom (lower rate) - high'!F1="Acceptable"),"Buffer zones for boom sprayers","")</f>
        <v>Buffer zones for boom sprayers</v>
      </c>
      <c r="B11" s="70"/>
      <c r="C11" s="70"/>
      <c r="D11" s="70"/>
      <c r="E11" s="70"/>
      <c r="F11" s="70"/>
      <c r="G11" s="70"/>
      <c r="H11" s="19"/>
    </row>
    <row r="12" spans="1:10" ht="15" customHeight="1" x14ac:dyDescent="0.25">
      <c r="A12" s="71" t="str">
        <f>IF(OR(Boom!F1="Acceptable",'Boom - high'!F1="Acceptable",'Boom (lower rate)'!F1="Acceptable",'Boom (lower rate) - high'!F1="Acceptable"),"Application rate","")</f>
        <v>Application rate</v>
      </c>
      <c r="B12" s="79" t="str">
        <f>IF(OR(Boom!F1="Acceptable",'Boom - high'!F1="Acceptable",'Boom (lower rate)'!F1="Acceptable",'Boom (lower rate) - high'!F1="Acceptable"),"Boom height above the target canopy","")</f>
        <v>Boom height above the target canopy</v>
      </c>
      <c r="C12" s="70" t="str">
        <f>IF(OR(Boom!F1="Acceptable",'Boom - high'!F1="Acceptable",'Boom (lower rate)'!F1="Acceptable",'Boom (lower rate) - high'!F1="Acceptable"),"Mandatory downwind buffer zones (metres)","")</f>
        <v>Mandatory downwind buffer zones (metres)</v>
      </c>
      <c r="D12" s="70"/>
      <c r="E12" s="70"/>
      <c r="F12" s="70"/>
      <c r="G12" s="70"/>
      <c r="H12" s="19"/>
    </row>
    <row r="13" spans="1:10" ht="29.25" customHeight="1" x14ac:dyDescent="0.25">
      <c r="A13" s="71"/>
      <c r="B13" s="79"/>
      <c r="C13" s="33" t="str">
        <f>IF(OR(Boom!F1="Acceptable",'Boom - high'!F1="Acceptable",'Boom (lower rate)'!F1="Acceptable",'Boom (lower rate) - high'!F1="Acceptable"),"Bystander areas","")</f>
        <v>Bystander areas</v>
      </c>
      <c r="D13" s="33" t="str">
        <f>IF(OR(Boom!F1="Acceptable",'Boom - high'!F1="Acceptable",'Boom (lower rate)'!F1="Acceptable",'Boom (lower rate) - high'!F1="Acceptable"),"Natural aquatic areas","")</f>
        <v>Natural aquatic areas</v>
      </c>
      <c r="E13" s="33" t="str">
        <f>IF(OR(Boom!F1="Acceptable",'Boom - high'!F1="Acceptable",'Boom (lower rate)'!F1="Acceptable",'Boom (lower rate) - high'!F1="Acceptable"),"Pollinator areas","")</f>
        <v>Pollinator areas</v>
      </c>
      <c r="F13" s="33" t="str">
        <f>IF(OR(Boom!F1="Acceptable",'Boom - high'!F1="Acceptable",'Boom (lower rate)'!F1="Acceptable",'Boom (lower rate) - high'!F1="Acceptable"),"Vegetation areas","")</f>
        <v>Vegetation areas</v>
      </c>
      <c r="G13" s="33" t="str">
        <f>IF(OR(Boom!F1="Acceptable",'Boom - high'!F1="Acceptable",'Boom (lower rate)'!F1="Acceptable",'Boom (lower rate) - high'!F1="Acceptable"),"Livestock areas","")</f>
        <v>Livestock areas</v>
      </c>
      <c r="H13" s="25"/>
    </row>
    <row r="14" spans="1:10" ht="15" customHeight="1" x14ac:dyDescent="0.25">
      <c r="A14" s="76" t="str">
        <f>IF(Boom!F1="Acceptable","Up to maximum label rate","")</f>
        <v>Up to maximum label rate</v>
      </c>
      <c r="B14" s="34" t="str">
        <f>IF(Boom!F1="Acceptable","0.5 m or lower","")</f>
        <v>0.5 m or lower</v>
      </c>
      <c r="C14" s="34" t="str">
        <f>IF(Boom!F1="Acceptable",(IF(ISNUMBER(Boom!B17),(CONCATENATE((IF(Boom!B17&lt;=100,CEILING(Boom!B17,5),(IF(Boom!B17&lt;=250,CEILING(Boom!B17,10),CEILING(Boom!B17,25)))))," ")),Boom!B17)),"")</f>
        <v xml:space="preserve">5 </v>
      </c>
      <c r="D14" s="34" t="str">
        <f>IF(Boom!F1="Acceptable",(IF(ISNUMBER(Boom!B14),(CONCATENATE((IF(Boom!B14&lt;=100,CEILING(Boom!B14,5),(IF(Boom!B14&lt;=250,CEILING(Boom!B14,10),CEILING(Boom!B14,25)))))," ")),Boom!B14)),"")</f>
        <v xml:space="preserve">25 </v>
      </c>
      <c r="E14" s="34" t="str">
        <f>IF(Boom!F1="Acceptable",(IF(ISNUMBER(Boom!B16),(CONCATENATE((IF(Boom!B16&lt;=100,CEILING(Boom!B16,5),(IF(Boom!B16&lt;=250,CEILING(Boom!B16,10),CEILING(Boom!B16,25)))))," ")),Boom!B16)),"")</f>
        <v xml:space="preserve">0 </v>
      </c>
      <c r="F14" s="34" t="str">
        <f>IF(Boom!F1="Acceptable",(IF(ISNUMBER(Boom!B15),(CONCATENATE((IF(Boom!B15&lt;=100,CEILING(Boom!B15,5),(IF(Boom!B15&lt;=250,CEILING(Boom!B15,10),CEILING(Boom!B15,25)))))," ")),Boom!B15)),"")</f>
        <v xml:space="preserve">40 </v>
      </c>
      <c r="G14" s="34" t="str">
        <f>IF(Boom!F1="Acceptable",(IF(ISNUMBER(Boom!B18),(CONCATENATE((IF(Boom!B18&lt;=100,CEILING(Boom!B18,5),(IF(Boom!B18&lt;=250,CEILING(Boom!B18,10),CEILING(Boom!B18,25)))))," ")),Boom!B18)),"")</f>
        <v xml:space="preserve">0 </v>
      </c>
      <c r="H14" s="25"/>
    </row>
    <row r="15" spans="1:10" ht="15" customHeight="1" x14ac:dyDescent="0.25">
      <c r="A15" s="76"/>
      <c r="B15" s="34" t="str">
        <f>IF('Boom - high'!F1="Acceptable","1.0 m or lower","")</f>
        <v>1.0 m or lower</v>
      </c>
      <c r="C15" s="35" t="str">
        <f>IF('Boom - high'!F1="Acceptable",(IF(ISNUMBER('Boom - high'!B17),(CONCATENATE((IF('Boom - high'!B17&lt;=100,CEILING('Boom - high'!B17,5),(IF('Boom - high'!B17&lt;=250,CEILING('Boom - high'!B17,10),CEILING('Boom - high'!B17,25)))))," ")),'Boom - high'!B17)),"")</f>
        <v xml:space="preserve">30 </v>
      </c>
      <c r="D15" s="34" t="str">
        <f>IF('Boom - high'!F1="Acceptable",(IF(ISNUMBER('Boom - high'!B14),(CONCATENATE((IF('Boom - high'!B14&lt;=100,CEILING('Boom - high'!B14,5),(IF('Boom - high'!B14&lt;=250,CEILING('Boom - high'!B14,10),CEILING('Boom - high'!B14,25)))))," ")),'Boom - high'!B14)),"")</f>
        <v xml:space="preserve">65 </v>
      </c>
      <c r="E15" s="34" t="str">
        <f>IF('Boom - high'!F1="Acceptable",(IF(ISNUMBER('Boom - high'!B16),(CONCATENATE((IF('Boom - high'!B16&lt;=100,CEILING('Boom - high'!B16,5),(IF('Boom - high'!B16&lt;=250,CEILING('Boom - high'!B16,10),CEILING('Boom - high'!B16,25)))))," ")),'Boom - high'!B16)),"")</f>
        <v xml:space="preserve">0 </v>
      </c>
      <c r="F15" s="34" t="str">
        <f>IF('Boom - high'!F1="Acceptable",(IF(ISNUMBER('Boom - high'!B15),(CONCATENATE((IF('Boom - high'!B15&lt;=100,CEILING('Boom - high'!B15,5),(IF('Boom - high'!B15&lt;=250,CEILING('Boom - high'!B15,10),CEILING('Boom - high'!B15,25)))))," ")),'Boom - high'!B15)),"")</f>
        <v xml:space="preserve">110 </v>
      </c>
      <c r="G15" s="34" t="str">
        <f>IF('Boom - high'!F1="Acceptable",(IF(ISNUMBER('Boom - high'!B18),(CONCATENATE((IF('Boom - high'!B18&lt;=100,CEILING('Boom - high'!B18,5),(IF('Boom - high'!B18&lt;=250,CEILING('Boom - high'!B18,10),CEILING('Boom - high'!B18,25)))))," ")),'Boom - high'!B18)),"")</f>
        <v xml:space="preserve">0 </v>
      </c>
      <c r="H15" s="26"/>
    </row>
    <row r="16" spans="1:10" ht="15" customHeight="1" x14ac:dyDescent="0.25">
      <c r="A16" s="76" t="str">
        <f>IF('Boom (lower rate)'!F1="Acceptable",(IF('Assessment details'!B18="YES",CONCATENATE('Assessment details'!B19," ",'Assessment details'!C19," or lower"),"")),"")</f>
        <v>2100 mL/ha or lower</v>
      </c>
      <c r="B16" s="34" t="str">
        <f>IF('Boom (lower rate)'!F1="Acceptable","0.5 m or lower","")</f>
        <v>0.5 m or lower</v>
      </c>
      <c r="C16" s="34" t="str">
        <f>IF('Boom (lower rate)'!F1="Acceptable",(IF('Assessment details'!B18="YES",IF(ISNUMBER('Boom (lower rate)'!B17),(CONCATENATE((IF('Boom (lower rate)'!B17&lt;=100,CEILING('Boom (lower rate)'!B17,5),(IF('Boom (lower rate)'!B17&lt;=250,CEILING('Boom (lower rate)'!B17,10),CEILING('Boom (lower rate)'!B17,25)))))," ")),'Boom (lower rate)'!B17),"")),"")</f>
        <v xml:space="preserve">0 </v>
      </c>
      <c r="D16" s="34" t="str">
        <f>IF('Boom (lower rate)'!F1="Acceptable",(IF('Assessment details'!B18="YES",IF(ISNUMBER('Boom (lower rate)'!B14),(CONCATENATE((IF('Boom (lower rate)'!B14&lt;=100,CEILING('Boom (lower rate)'!B14,5),(IF('Boom (lower rate)'!B14&lt;=250,CEILING('Boom (lower rate)'!B14,10),CEILING('Boom (lower rate)'!B14,25)))))," ")),'Boom (lower rate)'!B14),"")),"")</f>
        <v xml:space="preserve">10 </v>
      </c>
      <c r="E16" s="34" t="str">
        <f>IF('Boom (lower rate)'!F1="Acceptable",(IF('Assessment details'!B18="YES",IF(ISNUMBER('Boom (lower rate)'!B16),(CONCATENATE((IF('Boom (lower rate)'!B16&lt;=100,CEILING('Boom (lower rate)'!B16,5),(IF('Boom (lower rate)'!B16&lt;=250,CEILING('Boom (lower rate)'!B16,10),CEILING('Boom (lower rate)'!B16,25)))))," ")),'Boom (lower rate)'!B16),"")),"")</f>
        <v xml:space="preserve">0 </v>
      </c>
      <c r="F16" s="34" t="str">
        <f>IF('Boom (lower rate)'!F1="Acceptable",(IF('Assessment details'!B18="YES",IF(ISNUMBER('Boom (lower rate)'!B15),(CONCATENATE((IF('Boom (lower rate)'!B15&lt;=100,CEILING('Boom (lower rate)'!B15,5),(IF('Boom (lower rate)'!B15&lt;=250,CEILING('Boom (lower rate)'!B15,10),CEILING('Boom (lower rate)'!B15,25)))))," ")),'Boom (lower rate)'!B15),"")),"")</f>
        <v xml:space="preserve">30 </v>
      </c>
      <c r="G16" s="34" t="str">
        <f>IF('Boom (lower rate)'!F1="Acceptable",(IF('Assessment details'!B18="YES",IF(ISNUMBER('Boom (lower rate)'!B18),(CONCATENATE((IF('Boom (lower rate)'!B18&lt;=100,CEILING('Boom (lower rate)'!B18,5),(IF('Boom (lower rate)'!B18&lt;=250,CEILING('Boom (lower rate)'!B18,10),CEILING('Boom (lower rate)'!B18,25)))))," ")),'Boom (lower rate)'!B18),"")),"")</f>
        <v xml:space="preserve">0 </v>
      </c>
      <c r="H16" s="25"/>
    </row>
    <row r="17" spans="1:10" ht="15" customHeight="1" x14ac:dyDescent="0.25">
      <c r="A17" s="76"/>
      <c r="B17" s="34" t="str">
        <f>IF('Boom (lower rate) - high'!F1="Acceptable","1.0 m or lower","")</f>
        <v>1.0 m or lower</v>
      </c>
      <c r="C17" s="34" t="str">
        <f>IF('Boom (lower rate) - high'!F1="Acceptable",(IF(ISNUMBER('Boom (lower rate) - high'!B17),(CONCATENATE((IF('Boom (lower rate) - high'!B17&lt;=100,CEILING('Boom (lower rate) - high'!B17,5),(IF('Boom (lower rate) - high'!B17&lt;=250,CEILING('Boom (lower rate) - high'!B17,10),CEILING('Boom (lower rate) - high'!B17,25)))))," ")),'Boom (lower rate) - high'!B17)),"")</f>
        <v xml:space="preserve">20 </v>
      </c>
      <c r="D17" s="34" t="str">
        <f>IF('Boom (lower rate) - high'!F1="Acceptable",(IF(ISNUMBER('Boom (lower rate) - high'!B14),(CONCATENATE((IF('Boom (lower rate) - high'!B14&lt;=100,CEILING('Boom (lower rate) - high'!B14,5),(IF('Boom (lower rate) - high'!B14&lt;=250,CEILING('Boom (lower rate) - high'!B14,10),CEILING('Boom (lower rate) - high'!B14,25)))))," ")),'Boom (lower rate) - high'!B14)),"")</f>
        <v xml:space="preserve">40 </v>
      </c>
      <c r="E17" s="34" t="str">
        <f>IF('Boom (lower rate) - high'!F1="Acceptable",(IF(ISNUMBER('Boom (lower rate) - high'!B16),(CONCATENATE((IF('Boom (lower rate) - high'!B16&lt;=100,CEILING('Boom (lower rate) - high'!B16,5),(IF('Boom (lower rate) - high'!B16&lt;=250,CEILING('Boom (lower rate) - high'!B16,10),CEILING('Boom (lower rate) - high'!B16,25)))))," ")),'Boom (lower rate) - high'!B16)),"")</f>
        <v xml:space="preserve">0 </v>
      </c>
      <c r="F17" s="34" t="str">
        <f>IF('Boom (lower rate) - high'!F1="Acceptable",(IF(ISNUMBER('Boom (lower rate) - high'!B15),(CONCATENATE((IF('Boom (lower rate) - high'!B15&lt;=100,CEILING('Boom (lower rate) - high'!B15,5),(IF('Boom (lower rate) - high'!B15&lt;=250,CEILING('Boom (lower rate) - high'!B15,10),CEILING('Boom (lower rate) - high'!B15,25)))))," ")),'Boom (lower rate) - high'!B15)),"")</f>
        <v xml:space="preserve">65 </v>
      </c>
      <c r="G17" s="34" t="str">
        <f>IF('Boom (lower rate) - high'!F1="Acceptable",(IF(ISNUMBER('Boom (lower rate) - high'!B18),(CONCATENATE((IF('Boom (lower rate) - high'!B18&lt;=100,CEILING('Boom (lower rate) - high'!B18,5),(IF('Boom (lower rate) - high'!B18&lt;=250,CEILING('Boom (lower rate) - high'!B18,10),CEILING('Boom (lower rate) - high'!B18,25)))))," ")),'Boom (lower rate) - high'!B18)),"")</f>
        <v xml:space="preserve">0 </v>
      </c>
      <c r="H17" s="26"/>
    </row>
    <row r="18" spans="1:10" ht="15" customHeight="1" x14ac:dyDescent="0.25">
      <c r="A18" s="64" t="str">
        <f>IF('Assessment details'!B15="NO","",IF(AND(Boom!F1="Not acceptable",'Boom - high'!F1="Not acceptable",'Boom (lower rate)'!F1="Not acceptable",'Boom (lower rate) - high'!F1="Not acceptable"),"DO NOT apply by a boom sprayer.",""))</f>
        <v/>
      </c>
      <c r="B18" s="65"/>
      <c r="C18" s="65"/>
      <c r="D18" s="65"/>
      <c r="E18" s="65"/>
      <c r="F18" s="65"/>
      <c r="G18" s="65"/>
      <c r="H18" s="23"/>
    </row>
    <row r="19" spans="1:10" x14ac:dyDescent="0.25">
      <c r="A19" s="30"/>
      <c r="B19" s="31"/>
      <c r="C19" s="31"/>
      <c r="D19" s="31"/>
      <c r="E19" s="31"/>
      <c r="F19" s="31"/>
      <c r="G19" s="31"/>
      <c r="H19" s="19"/>
    </row>
    <row r="20" spans="1:10" ht="15" customHeight="1" x14ac:dyDescent="0.25">
      <c r="A20" s="64" t="str">
        <f>IF('Assessment details'!B21="NO","",IF(AND('Vertical (&lt;=2)'!F1="Not acceptable",'Vertical (&gt;2 non-foliated)'!F1="Not acceptable",'Vertical (&gt;2 fully foliated)'!F1="Not Acceptable"),"","DO NOT apply by a vertical sprayer unless the following requirements are met:"))</f>
        <v>DO NOT apply by a vertical sprayer unless the following requirements are met:</v>
      </c>
      <c r="B20" s="65"/>
      <c r="C20" s="65"/>
      <c r="D20" s="65"/>
      <c r="E20" s="65"/>
      <c r="F20" s="65"/>
      <c r="G20" s="65"/>
      <c r="H20" s="23"/>
      <c r="J20" s="44" t="str">
        <f>IF(A20="","",IF('Assessment details'!B21="NO","",IF(OR('Vertical (&lt;=2)'!F1="Not acceptable",'Vertical (&gt;2 non-foliated)'!F1="Not acceptable",'Vertical (&gt;2 fully foliated)'!F1="Not Acceptable"),"Note: Not all standard scenarios for vertical sprayers are supported","")))</f>
        <v/>
      </c>
    </row>
    <row r="21" spans="1:10" x14ac:dyDescent="0.25">
      <c r="A21" s="66" t="str">
        <f>IF('Assessment details'!B21="NO","",IF(AND('Vertical (&lt;=2)'!F1="Not acceptable",'Vertical (&gt;2 non-foliated)'!F1="Not acceptable",'Vertical (&gt;2 fully foliated)'!F1="Not Acceptable"),""," -  spray is not directed above the target canopy"))</f>
        <v xml:space="preserve"> -  spray is not directed above the target canopy</v>
      </c>
      <c r="B21" s="67"/>
      <c r="C21" s="67"/>
      <c r="D21" s="67"/>
      <c r="E21" s="67"/>
      <c r="F21" s="67"/>
      <c r="G21" s="67"/>
      <c r="H21" s="20"/>
    </row>
    <row r="22" spans="1:10" s="18" customFormat="1" ht="15" customHeight="1" x14ac:dyDescent="0.25">
      <c r="A22" s="64" t="str">
        <f>IF('Assessment details'!B21="NO","",IF(AND('Vertical (&lt;=2)'!F1="Not acceptable",'Vertical (&gt;2 non-foliated)'!F1="Not acceptable",'Vertical (&gt;2 fully foliated)'!F1="Not Acceptable"),""," -  the outside of the sprayer is turned off when turning at the end of rows and when spraying the outer row on each side of the application site"))</f>
        <v xml:space="preserve"> -  the outside of the sprayer is turned off when turning at the end of rows and when spraying the outer row on each side of the application site</v>
      </c>
      <c r="B22" s="65"/>
      <c r="C22" s="65"/>
      <c r="D22" s="65"/>
      <c r="E22" s="65"/>
      <c r="F22" s="65"/>
      <c r="G22" s="65"/>
      <c r="H22" s="23"/>
    </row>
    <row r="23" spans="1:10" ht="31.5" customHeight="1" x14ac:dyDescent="0.25">
      <c r="A23" s="64" t="str">
        <f>IF('Assessment details'!B21="NO","",IF(AND('Vertical (&lt;=2)'!F1="Not acceptable",'Vertical (&gt;2 non-foliated)'!F1="Not acceptable",'Vertical (&gt;2 fully foliated)'!F1="Not Acceptable"),"",CONCATENATE(" -  for dilute water rates up to the maximum listed for each type of canopy specified, minimum distances between the application site and "," downwind sensitive areas (see ‘Mandatory downwind buffer zones’ section of the following table titled ‘Buffer zones for vertical sprayers’) are observed.")))</f>
        <v xml:space="preserve"> -  for dilute water rates up to the maximum listed for each type of canopy specified, minimum distances between the application site and  downwind sensitive areas (see ‘Mandatory downwind buffer zones’ section of the following table titled ‘Buffer zones for vertical sprayers’) are observed.</v>
      </c>
      <c r="B23" s="65"/>
      <c r="C23" s="65"/>
      <c r="D23" s="65"/>
      <c r="E23" s="65"/>
      <c r="F23" s="65"/>
      <c r="G23" s="65"/>
      <c r="H23" s="23"/>
    </row>
    <row r="24" spans="1:10" x14ac:dyDescent="0.25">
      <c r="A24" s="68" t="str">
        <f>IF('Assessment details'!B21="NO","",IF(AND('Vertical (&lt;=2)'!F1="Not acceptable",'Vertical (&gt;2 non-foliated)'!F1="Not acceptable",'Vertical (&gt;2 fully foliated)'!F1="Not Acceptable"),"","Buffer zones for vertical sprayers"))</f>
        <v>Buffer zones for vertical sprayers</v>
      </c>
      <c r="B24" s="69"/>
      <c r="C24" s="69"/>
      <c r="D24" s="69"/>
      <c r="E24" s="69"/>
      <c r="F24" s="69"/>
      <c r="G24" s="31"/>
      <c r="H24" s="19"/>
    </row>
    <row r="25" spans="1:10" x14ac:dyDescent="0.25">
      <c r="A25" s="71" t="str">
        <f>IF('Assessment details'!B21="NO","",IF(AND('Vertical (&lt;=2)'!F1="Not acceptable",'Vertical (&gt;2 non-foliated)'!F1="Not acceptable",'Vertical (&gt;2 fully foliated)'!F1="Not Acceptable"),"","Type of target canopy"))</f>
        <v>Type of target canopy</v>
      </c>
      <c r="B25" s="70" t="str">
        <f>IF('Assessment details'!B21="NO","",IF(AND('Vertical (&lt;=2)'!F1="Not acceptable",'Vertical (&gt;2 non-foliated)'!F1="Not acceptable",'Vertical (&gt;2 fully foliated)'!F1="Not Acceptable"),"","Mandatory downwind buffer zones (metres)"))</f>
        <v>Mandatory downwind buffer zones (metres)</v>
      </c>
      <c r="C25" s="70"/>
      <c r="D25" s="70"/>
      <c r="E25" s="70"/>
      <c r="F25" s="70"/>
      <c r="G25" s="31"/>
      <c r="H25" s="19"/>
    </row>
    <row r="26" spans="1:10" ht="24" customHeight="1" x14ac:dyDescent="0.25">
      <c r="A26" s="71"/>
      <c r="B26" s="33" t="str">
        <f>IF('Assessment details'!B21="NO","",IF(AND('Vertical (&lt;=2)'!F1="Not acceptable",'Vertical (&gt;2 non-foliated)'!F1="Not acceptable",'Vertical (&gt;2 fully foliated)'!F1="Not Acceptable"),"","Bystander areas"))</f>
        <v>Bystander areas</v>
      </c>
      <c r="C26" s="33" t="str">
        <f>IF('Assessment details'!B21="NO","",IF(AND('Vertical (&lt;=2)'!F1="Not acceptable",'Vertical (&gt;2 non-foliated)'!F1="Not acceptable",'Vertical (&gt;2 fully foliated)'!F1="Not Acceptable"),"","Natural aquatic areas"))</f>
        <v>Natural aquatic areas</v>
      </c>
      <c r="D26" s="33" t="str">
        <f>IF('Assessment details'!B21="NO","",IF(AND('Vertical (&lt;=2)'!F1="Not acceptable",'Vertical (&gt;2 non-foliated)'!F1="Not acceptable",'Vertical (&gt;2 fully foliated)'!F1="Not Acceptable"),"","Pollinator areas"))</f>
        <v>Pollinator areas</v>
      </c>
      <c r="E26" s="33" t="str">
        <f>IF('Assessment details'!B21="NO","",IF(AND('Vertical (&lt;=2)'!F1="Not acceptable",'Vertical (&gt;2 non-foliated)'!F1="Not acceptable",'Vertical (&gt;2 fully foliated)'!F1="Not Acceptable"),"","Vegetation areas"))</f>
        <v>Vegetation areas</v>
      </c>
      <c r="F26" s="33" t="str">
        <f>IF('Assessment details'!B21="NO","",IF(AND('Vertical (&lt;=2)'!F1="Not acceptable",'Vertical (&gt;2 non-foliated)'!F1="Not acceptable",'Vertical (&gt;2 fully foliated)'!F1="Not Acceptable"),"","Livestock areas"))</f>
        <v>Livestock areas</v>
      </c>
      <c r="G26" s="31"/>
      <c r="H26" s="19"/>
    </row>
    <row r="27" spans="1:10" ht="45" customHeight="1" x14ac:dyDescent="0.25">
      <c r="A27" s="32" t="str">
        <f>IF('Assessment details'!B21="NO","",IF('Assessment details'!B23="Vines or Fruiting Vegetables","All",(IF('Vertical (&lt;=2)'!F1="Not acceptable","",CONCATENATE("2 metres tall and smaller, maximum dilute water rate of ",'Assessment details'!B24," L/ha")))))</f>
        <v>2 metres tall and smaller, maximum dilute water rate of 1000 L/ha</v>
      </c>
      <c r="B27" s="34" t="str">
        <f>IF('Assessment details'!B21="NO","",IF('Vertical (&lt;=2)'!F1="Not acceptable","",IF(ISNUMBER('Vertical (&lt;=2)'!B19),(CONCATENATE((IF('Vertical (&lt;=2)'!B19&lt;=100,CEILING('Vertical (&lt;=2)'!B19,5),(IF('Vertical (&lt;=2)'!B19&lt;=250,CEILING('Vertical (&lt;=2)'!B19,10),CEILING('Vertical (&lt;=2)'!B19,25)))))," ")),'Vertical (&lt;=2)'!B19)))</f>
        <v xml:space="preserve">0 </v>
      </c>
      <c r="C27" s="34" t="str">
        <f>IF('Assessment details'!B21="NO","",IF('Vertical (&lt;=2)'!F1="Not acceptable","",IF(ISNUMBER('Vertical (&lt;=2)'!B16),(CONCATENATE((IF('Vertical (&lt;=2)'!B16&lt;=100,CEILING('Vertical (&lt;=2)'!B16,5),(IF('Vertical (&lt;=2)'!B16&lt;=250,CEILING('Vertical (&lt;=2)'!B16,10),CEILING('Vertical (&lt;=2)'!B16,25)))))," ")),'Vertical (&lt;=2)'!B16)))</f>
        <v xml:space="preserve">10 </v>
      </c>
      <c r="D27" s="34" t="str">
        <f>IF('Assessment details'!B21="NO","",IF('Vertical (&lt;=2)'!F1="Not acceptable","",IF(ISNUMBER('Vertical (&lt;=2)'!B18),(CONCATENATE((IF('Vertical (&lt;=2)'!B18&lt;=100,CEILING('Vertical (&lt;=2)'!B18,5),(IF('Vertical (&lt;=2)'!B18&lt;=250,CEILING('Vertical (&lt;=2)'!B18,10),CEILING('Vertical (&lt;=2)'!B18,25)))))," ")),'Vertical (&lt;=2)'!B18)))</f>
        <v xml:space="preserve">0 </v>
      </c>
      <c r="E27" s="34" t="str">
        <f>IF('Assessment details'!B21="NO","",IF('Vertical (&lt;=2)'!F1="Not acceptable","",IF(ISNUMBER('Vertical (&lt;=2)'!B17),(CONCATENATE((IF('Vertical (&lt;=2)'!B17&lt;=100,CEILING('Vertical (&lt;=2)'!B17,5),(IF('Vertical (&lt;=2)'!B17&lt;=250,CEILING('Vertical (&lt;=2)'!B17,10),CEILING('Vertical (&lt;=2)'!B17,25)))))," ")),'Vertical (&lt;=2)'!B17)))</f>
        <v xml:space="preserve">15 </v>
      </c>
      <c r="F27" s="34" t="str">
        <f>IF('Assessment details'!B21="NO","",IF('Vertical (&lt;=2)'!F1="Not acceptable","",IF(ISNUMBER('Vertical (&lt;=2)'!B20),(CONCATENATE((IF('Vertical (&lt;=2)'!B20&lt;=100,CEILING('Vertical (&lt;=2)'!B20,5),(IF('Vertical (&lt;=2)'!B20&lt;=250,CEILING('Vertical (&lt;=2)'!B20,10),CEILING('Vertical (&lt;=2)'!B20,25)))))," ")),'Vertical (&lt;=2)'!B20)))</f>
        <v xml:space="preserve">0 </v>
      </c>
      <c r="G27" s="31"/>
      <c r="H27" s="19"/>
    </row>
    <row r="28" spans="1:10" ht="45" customHeight="1" x14ac:dyDescent="0.25">
      <c r="A28" s="32" t="str">
        <f>IF('Assessment details'!B21="NO","",IF('Assessment details'!B23="Vines or Fruiting Vegetables","",IF('Vertical (&gt;2 non-foliated)'!F1="Not acceptable","",CONCATENATE("taller than 2 metres (not fully-foliated), maximum dilute water rate of ",'Assessment details'!B25," L/ha"))))</f>
        <v>taller than 2 metres (not fully-foliated), maximum dilute water rate of 4000 L/ha</v>
      </c>
      <c r="B28" s="34" t="str">
        <f>IF('Assessment details'!B21="NO","",IF('Assessment details'!B23="Vines or Fruiting Vegetables","",IF('Vertical (&gt;2 non-foliated)'!F1="Not acceptable","",IF(ISNUMBER('Vertical (&gt;2 non-foliated)'!B19),(CONCATENATE((IF('Vertical (&gt;2 non-foliated)'!B19&lt;=100,CEILING('Vertical (&gt;2 non-foliated)'!B19,5),(IF('Vertical (&gt;2 non-foliated)'!B19&lt;=250,CEILING('Vertical (&gt;2 non-foliated)'!B19,10),CEILING('Vertical (&gt;2 non-foliated)'!B19,25)))))," ")),'Vertical (&gt;2 non-foliated)'!B19))))</f>
        <v xml:space="preserve">30 </v>
      </c>
      <c r="C28" s="34" t="str">
        <f>IF('Assessment details'!B21="NO","",IF('Assessment details'!B23="Vines or Fruiting Vegetables","",IF('Vertical (&gt;2 non-foliated)'!F1="Not acceptable","",IF(ISNUMBER('Vertical (&gt;2 non-foliated)'!B16),(CONCATENATE((IF('Vertical (&gt;2 non-foliated)'!B16&lt;=100,CEILING('Vertical (&gt;2 non-foliated)'!B16,5),(IF('Vertical (&gt;2 non-foliated)'!B16&lt;=250,CEILING('Vertical (&gt;2 non-foliated)'!B16,10),CEILING('Vertical (&gt;2 non-foliated)'!B16,25)))))," ")),'Vertical (&gt;2 non-foliated)'!B16))))</f>
        <v xml:space="preserve">45 </v>
      </c>
      <c r="D28" s="34" t="str">
        <f>IF('Assessment details'!B21="NO","",IF('Assessment details'!B23="Vines or Fruiting Vegetables","",IF('Vertical (&gt;2 non-foliated)'!F1="Not acceptable","",IF(ISNUMBER('Vertical (&gt;2 non-foliated)'!B18),(CONCATENATE((IF('Vertical (&gt;2 non-foliated)'!B18&lt;=100,CEILING('Vertical (&gt;2 non-foliated)'!B18,5),(IF('Vertical (&gt;2 non-foliated)'!B18&lt;=250,CEILING('Vertical (&gt;2 non-foliated)'!B18,10),CEILING('Vertical (&gt;2 non-foliated)'!B18,25)))))," ")),'Vertical (&gt;2 non-foliated)'!B18))))</f>
        <v xml:space="preserve">0 </v>
      </c>
      <c r="E28" s="34" t="str">
        <f>IF('Assessment details'!B21="NO","",IF('Assessment details'!B23="Vines or Fruiting Vegetables","",IF('Vertical (&gt;2 non-foliated)'!F1="Not acceptable","",IF(ISNUMBER('Vertical (&gt;2 non-foliated)'!B17),(CONCATENATE((IF('Vertical (&gt;2 non-foliated)'!B17&lt;=100,CEILING('Vertical (&gt;2 non-foliated)'!B17,5),(IF('Vertical (&gt;2 non-foliated)'!B17&lt;=250,CEILING('Vertical (&gt;2 non-foliated)'!B17,10),CEILING('Vertical (&gt;2 non-foliated)'!B17,25)))))," ")),'Vertical (&gt;2 non-foliated)'!B17))))</f>
        <v xml:space="preserve">60 </v>
      </c>
      <c r="F28" s="34" t="str">
        <f>IF('Assessment details'!B21="NO","",IF('Assessment details'!B23="Vines or Fruiting Vegetables","",IF('Vertical (&gt;2 non-foliated)'!F1="Not acceptable","",IF(ISNUMBER('Vertical (&gt;2 non-foliated)'!B20),(CONCATENATE((IF('Vertical (&gt;2 non-foliated)'!B20&lt;=100,CEILING('Vertical (&gt;2 non-foliated)'!B20,5),(IF('Vertical (&gt;2 non-foliated)'!B20&lt;=250,CEILING('Vertical (&gt;2 non-foliated)'!B20,10),CEILING('Vertical (&gt;2 non-foliated)'!B20,25)))))," ")),'Vertical (&gt;2 non-foliated)'!B20))))</f>
        <v xml:space="preserve">0 </v>
      </c>
      <c r="G28" s="31"/>
      <c r="H28" s="19"/>
    </row>
    <row r="29" spans="1:10" ht="45" customHeight="1" x14ac:dyDescent="0.25">
      <c r="A29" s="32" t="str">
        <f>IF('Assessment details'!B21="NO","",IF('Assessment details'!B23="Vines or Fruiting Vegetables","",IF('Vertical (&gt;2 fully foliated)'!F1="Not Acceptable","",CONCATENATE("taller than 2 metres (fully-foliated), maximum dilute water rate of ",'Assessment details'!B26," L/ha"))))</f>
        <v>taller than 2 metres (fully-foliated), maximum dilute water rate of 4000 L/ha</v>
      </c>
      <c r="B29" s="34" t="str">
        <f>IF('Assessment details'!B21="NO","",IF('Assessment details'!B23="Vines or Fruiting Vegetables","",IF('Vertical (&gt;2 fully foliated)'!F1="Not Acceptable","",IF(ISNUMBER('Vertical (&gt;2 fully foliated)'!B19),(CONCATENATE((IF('Vertical (&gt;2 fully foliated)'!B19&lt;=100,CEILING('Vertical (&gt;2 fully foliated)'!B19,5),(IF('Vertical (&gt;2 fully foliated)'!B19&lt;=250,CEILING('Vertical (&gt;2 fully foliated)'!B19,10),CEILING('Vertical (&gt;2 fully foliated)'!B19,25)))))," ")),'Vertical (&gt;2 fully foliated)'!B19))))</f>
        <v xml:space="preserve">20 </v>
      </c>
      <c r="C29" s="34" t="str">
        <f>IF('Assessment details'!B21="NO","",IF('Assessment details'!B23="Vines or Fruiting Vegetables","",IF('Vertical (&gt;2 fully foliated)'!F1="Not Acceptable","",IF(ISNUMBER('Vertical (&gt;2 fully foliated)'!B16),(CONCATENATE((IF('Vertical (&gt;2 fully foliated)'!B16&lt;=100,CEILING('Vertical (&gt;2 fully foliated)'!B16,5),(IF('Vertical (&gt;2 fully foliated)'!B16&lt;=250,CEILING('Vertical (&gt;2 fully foliated)'!B16,10),CEILING('Vertical (&gt;2 fully foliated)'!B16,25)))))," ")),'Vertical (&gt;2 fully foliated)'!B16))))</f>
        <v xml:space="preserve">35 </v>
      </c>
      <c r="D29" s="34" t="str">
        <f>IF('Assessment details'!B21="NO","",IF('Assessment details'!B23="Vines or Fruiting Vegetables","",IF('Vertical (&gt;2 fully foliated)'!F1="Not Acceptable","",IF(ISNUMBER('Vertical (&gt;2 fully foliated)'!B18),(CONCATENATE((IF('Vertical (&gt;2 fully foliated)'!B18&lt;=100,CEILING('Vertical (&gt;2 fully foliated)'!B18,5),(IF('Vertical (&gt;2 fully foliated)'!B18&lt;=250,CEILING('Vertical (&gt;2 fully foliated)'!B18,10),CEILING('Vertical (&gt;2 fully foliated)'!B18,25)))))," ")),'Vertical (&gt;2 fully foliated)'!B18))))</f>
        <v xml:space="preserve">0 </v>
      </c>
      <c r="E29" s="34" t="str">
        <f>IF('Assessment details'!B21="NO","",IF('Assessment details'!B23="Vines or Fruiting Vegetables","",IF('Vertical (&gt;2 fully foliated)'!F1="Not Acceptable","",IF(ISNUMBER('Vertical (&gt;2 fully foliated)'!B17),(CONCATENATE((IF('Vertical (&gt;2 fully foliated)'!B17&lt;=100,CEILING('Vertical (&gt;2 fully foliated)'!B17,5),(IF('Vertical (&gt;2 fully foliated)'!B17&lt;=250,CEILING('Vertical (&gt;2 fully foliated)'!B17,10),CEILING('Vertical (&gt;2 fully foliated)'!B17,25)))))," ")),'Vertical (&gt;2 fully foliated)'!B17))))</f>
        <v xml:space="preserve">50 </v>
      </c>
      <c r="F29" s="34" t="str">
        <f>IF('Assessment details'!B21="NO","",IF('Assessment details'!B23="Vines or Fruiting Vegetables","",IF('Vertical (&gt;2 fully foliated)'!F1="Not Acceptable","",IF(ISNUMBER('Vertical (&gt;2 fully foliated)'!B20),(CONCATENATE((IF('Vertical (&gt;2 fully foliated)'!B20&lt;=100,CEILING('Vertical (&gt;2 fully foliated)'!B20,5),(IF('Vertical (&gt;2 fully foliated)'!B20&lt;=250,CEILING('Vertical (&gt;2 fully foliated)'!B20,10),CEILING('Vertical (&gt;2 fully foliated)'!B20,25)))))," ")),'Vertical (&gt;2 fully foliated)'!B20))))</f>
        <v xml:space="preserve">0 </v>
      </c>
      <c r="G29" s="31"/>
      <c r="H29" s="19"/>
    </row>
    <row r="30" spans="1:10" ht="15" customHeight="1" x14ac:dyDescent="0.25">
      <c r="A30" s="64" t="str">
        <f>IF('Assessment details'!B21="NO","",IF(AND('Vertical (&gt;2 fully foliated)'!F1="Not acceptable",'Vertical (&gt;2 non-foliated)'!F1="Not acceptable",'Vertical (&lt;=2)'!F1="Not acceptable"),"DO NOT apply by a vertical sprayer.",""))</f>
        <v/>
      </c>
      <c r="B30" s="65"/>
      <c r="C30" s="65"/>
      <c r="D30" s="65"/>
      <c r="E30" s="65"/>
      <c r="F30" s="65"/>
      <c r="G30" s="65"/>
      <c r="H30" s="23"/>
    </row>
    <row r="31" spans="1:10" x14ac:dyDescent="0.25">
      <c r="A31" s="30"/>
      <c r="B31" s="31"/>
      <c r="C31" s="31"/>
      <c r="D31" s="31"/>
      <c r="E31" s="31"/>
      <c r="F31" s="31"/>
      <c r="G31" s="31"/>
      <c r="H31" s="19"/>
    </row>
    <row r="32" spans="1:10" ht="15" customHeight="1" x14ac:dyDescent="0.25">
      <c r="A32" s="64" t="str">
        <f>IF('Assessment details'!B28="NO","",IF(OR('Fixed-wing'!F1="Acceptable",Helicopter!F1="Acceptable"),"DO NOT apply by aircraft unless the following requirements are met:",""))</f>
        <v>DO NOT apply by aircraft unless the following requirements are met:</v>
      </c>
      <c r="B32" s="65"/>
      <c r="C32" s="65"/>
      <c r="D32" s="65"/>
      <c r="E32" s="65"/>
      <c r="F32" s="65"/>
      <c r="G32" s="65"/>
      <c r="H32" s="23"/>
    </row>
    <row r="33" spans="1:8" x14ac:dyDescent="0.25">
      <c r="A33" s="64" t="str">
        <f>IF('Assessment details'!B28="NO","",IF('Assessment details'!B29='Assessment details'!B32,IF(AND(A39="Fixed-wing",A40="")," - for application by fixed-wing aircraft only, not for application by helicopter",IF(AND(A40="Helicopter",A39="")," - for application by helicopter only, not for application by fixed-wing aircraft","")),IF(AND('Fixed-wing'!F1="Acceptable",'Assessment details'!B29="YES")," - for application by fixed-wing aircraft only, not for application by helicopter",IF(AND(Helicopter!F1="Acceptable",'Assessment details'!B32="YES")," - for application by helicopter only, not for application by fixed-wing aircraft",""))))</f>
        <v/>
      </c>
      <c r="B33" s="65"/>
      <c r="C33" s="65"/>
      <c r="D33" s="65"/>
      <c r="E33" s="65"/>
      <c r="F33" s="65"/>
      <c r="G33" s="65"/>
      <c r="H33" s="23"/>
    </row>
    <row r="34" spans="1:8" x14ac:dyDescent="0.25">
      <c r="A34" s="66" t="str">
        <f>IF('Assessment details'!B28="NO","",IF(OR('Fixed-wing'!F1="Acceptable",Helicopter!F1="Acceptable"),IF('Assessment details'!B31='Assessment details'!B34,CONCATENATE(" - spray droplets not smaller than a ",'Assessment details'!B31," spray droplet size category"),IF(AND('Assessment details'!B29="YES",'Assessment details'!B32="YES"),CONCATENATE(" - spray droplets not smaller than a ",'Assessment details'!B31," (fixed-wing application) or ",'Assessment details'!B34," (helicopter application) spray droplet size category"),IF('Assessment details'!B29="YES",CONCATENATE(" - spray droplets not smaller than a ",'Assessment details'!B31," spray droplet size category"),CONCATENATE(" - spray droplets not smaller than a ",'Assessment details'!B34," spray droplet size category")))),""))</f>
        <v xml:space="preserve"> - spray droplets not smaller than a COARSE spray droplet size category</v>
      </c>
      <c r="B34" s="67"/>
      <c r="C34" s="67"/>
      <c r="D34" s="67"/>
      <c r="E34" s="67"/>
      <c r="F34" s="67"/>
      <c r="G34" s="67"/>
      <c r="H34" s="20"/>
    </row>
    <row r="35" spans="1:8" ht="32.25" customHeight="1" x14ac:dyDescent="0.25">
      <c r="A35" s="64" t="str">
        <f>IF('Assessment details'!B28="NO","",IF(OR('Fixed-wing'!F1="Acceptable",Helicopter!F1="Acceptable"),CONCATENATE(" - for maximum release heights above the target canopy of 3m or 25% of wingspan or 25% of rotor diameter whichever is the greatest, minimum distances between the application site and downwind sensitive areas"," (see ‘Mandatory downwind buffer zones’ section of the following table titled ‘Buffer zones for aircraft’) are observed."),""))</f>
        <v xml:space="preserve"> - for maximum release heights above the target canopy of 3m or 25% of wingspan or 25% of rotor diameter whichever is the greatest, minimum distances between the application site and downwind sensitive areas (see ‘Mandatory downwind buffer zones’ section of the following table titled ‘Buffer zones for aircraft’) are observed.</v>
      </c>
      <c r="B35" s="65"/>
      <c r="C35" s="65"/>
      <c r="D35" s="65"/>
      <c r="E35" s="65"/>
      <c r="F35" s="65"/>
      <c r="G35" s="65"/>
      <c r="H35" s="23"/>
    </row>
    <row r="36" spans="1:8" x14ac:dyDescent="0.25">
      <c r="A36" s="68" t="str">
        <f>IF('Assessment details'!B28="NO","",IF(OR('Fixed-wing'!F1="Acceptable",Helicopter!F1="Acceptable"),"Buffer zones for aircraft",""))</f>
        <v>Buffer zones for aircraft</v>
      </c>
      <c r="B36" s="69"/>
      <c r="C36" s="69"/>
      <c r="D36" s="69"/>
      <c r="E36" s="69"/>
      <c r="F36" s="69"/>
      <c r="G36" s="31"/>
      <c r="H36" s="19"/>
    </row>
    <row r="37" spans="1:8" x14ac:dyDescent="0.25">
      <c r="A37" s="71" t="str">
        <f>IF('Assessment details'!B28="NO","",IF(OR('Fixed-wing'!F1="Acceptable",Helicopter!F1="Acceptable"),"Type of aircraft",""))</f>
        <v>Type of aircraft</v>
      </c>
      <c r="B37" s="70" t="str">
        <f>IF('Assessment details'!B28="NO","",IF(OR('Fixed-wing'!F1="Acceptable",Helicopter!F1="Acceptable"),"Mandatory downwind buffer zones (metres)",""))</f>
        <v>Mandatory downwind buffer zones (metres)</v>
      </c>
      <c r="C37" s="70"/>
      <c r="D37" s="70"/>
      <c r="E37" s="70"/>
      <c r="F37" s="70"/>
      <c r="G37" s="31"/>
      <c r="H37" s="19"/>
    </row>
    <row r="38" spans="1:8" ht="24" customHeight="1" x14ac:dyDescent="0.25">
      <c r="A38" s="71"/>
      <c r="B38" s="33" t="str">
        <f>IF('Assessment details'!B28="NO","",IF(OR('Fixed-wing'!F1="Acceptable",Helicopter!F1="Acceptable"),"Bystander areas",""))</f>
        <v>Bystander areas</v>
      </c>
      <c r="C38" s="33" t="str">
        <f>IF('Assessment details'!B28="NO","",IF(OR('Fixed-wing'!F1="Acceptable",Helicopter!F1="Acceptable"),"Natural aquatic areas",""))</f>
        <v>Natural aquatic areas</v>
      </c>
      <c r="D38" s="33" t="str">
        <f>IF('Assessment details'!B28="NO","",IF(OR('Fixed-wing'!F1="Acceptable",Helicopter!F1="Acceptable"),"Pollinator areas",""))</f>
        <v>Pollinator areas</v>
      </c>
      <c r="E38" s="33" t="str">
        <f>IF('Assessment details'!B28="NO","",IF(OR('Fixed-wing'!F1="Acceptable",Helicopter!F1="Acceptable"),"Vegetation areas",""))</f>
        <v>Vegetation areas</v>
      </c>
      <c r="F38" s="33" t="str">
        <f>IF('Assessment details'!B28="NO","",IF(OR('Fixed-wing'!F1="Acceptable",Helicopter!F1="Acceptable"),"Livestock areas",""))</f>
        <v>Livestock areas</v>
      </c>
      <c r="G38" s="31"/>
      <c r="H38" s="19"/>
    </row>
    <row r="39" spans="1:8" x14ac:dyDescent="0.25">
      <c r="A39" s="32" t="str">
        <f>IF('Assessment details'!B28="NO","",IF(AND('Fixed-wing'!F1="Acceptable",'Assessment details'!B29="YES"),"Fixed-wing",""))</f>
        <v>Fixed-wing</v>
      </c>
      <c r="B39" s="34" t="str">
        <f>IF('Assessment details'!B28="NO","",IF(AND('Fixed-wing'!F1="Acceptable",'Assessment details'!B29="YES"),IF(ISNUMBER('Fixed-wing'!B17),(CONCATENATE((IF('Fixed-wing'!B17&lt;=100,CEILING('Fixed-wing'!B17,5),(IF('Fixed-wing'!B17&lt;=250,CEILING('Fixed-wing'!B17,10),CEILING('Fixed-wing'!B17,25)))))," ")),'Fixed-wing'!B17),""))</f>
        <v xml:space="preserve">130 </v>
      </c>
      <c r="C39" s="34" t="str">
        <f>IF('Assessment details'!B28="NO","",IF(AND('Fixed-wing'!F1="Acceptable",'Assessment details'!B29="YES"),IF(ISNUMBER('Fixed-wing'!B14),(CONCATENATE((IF('Fixed-wing'!B14&lt;=100,CEILING('Fixed-wing'!B14,5),(IF('Fixed-wing'!B14&lt;=250,CEILING('Fixed-wing'!B14,10),CEILING('Fixed-wing'!B14,25)))))," ")),'Fixed-wing'!B14),""))</f>
        <v xml:space="preserve">220 </v>
      </c>
      <c r="D39" s="34" t="str">
        <f>IF('Assessment details'!B28="NO","",IF(AND('Fixed-wing'!F1="Acceptable",'Assessment details'!B29="YES"),IF(ISNUMBER('Fixed-wing'!B16),(CONCATENATE((IF('Fixed-wing'!B16&lt;=100,CEILING('Fixed-wing'!B16,5),(IF('Fixed-wing'!B16&lt;=250,CEILING('Fixed-wing'!B16,10),CEILING('Fixed-wing'!B16,25)))))," ")),'Fixed-wing'!B16),""))</f>
        <v xml:space="preserve">0 </v>
      </c>
      <c r="E39" s="34" t="str">
        <f>IF('Assessment details'!B28="NO","",IF(AND('Fixed-wing'!F1="Acceptable",'Assessment details'!B29="YES"),IF(ISNUMBER('Fixed-wing'!B15),(CONCATENATE((IF('Fixed-wing'!B15&lt;=100,CEILING('Fixed-wing'!B15,5),(IF('Fixed-wing'!B15&lt;=250,CEILING('Fixed-wing'!B15,10),CEILING('Fixed-wing'!B15,25)))))," ")),'Fixed-wing'!B15),""))</f>
        <v xml:space="preserve">400 </v>
      </c>
      <c r="F39" s="34" t="str">
        <f>IF('Assessment details'!B28="NO","",IF(AND('Fixed-wing'!F1="Acceptable",'Assessment details'!B29="YES"),IF(ISNUMBER('Fixed-wing'!B18),(CONCATENATE((IF('Fixed-wing'!B18&lt;=100,CEILING('Fixed-wing'!B18,5),(IF('Fixed-wing'!B18&lt;=250,CEILING('Fixed-wing'!B18,10),CEILING('Fixed-wing'!B18,25)))))," ")),'Fixed-wing'!B18),""))</f>
        <v xml:space="preserve">0 </v>
      </c>
      <c r="G39" s="31"/>
      <c r="H39" s="19"/>
    </row>
    <row r="40" spans="1:8" x14ac:dyDescent="0.25">
      <c r="A40" s="32" t="str">
        <f>IF('Assessment details'!B28="NO","",IF(AND(Helicopter!F1="Acceptable",'Assessment details'!B32="YES"),"Helicopter",""))</f>
        <v>Helicopter</v>
      </c>
      <c r="B40" s="34" t="str">
        <f>IF('Assessment details'!B28="NO","",IF(AND(Helicopter!F1="Acceptable",'Assessment details'!B32="YES"),IF(ISNUMBER(Helicopter!B17),(CONCATENATE((IF(Helicopter!B17&lt;=100,CEILING(Helicopter!B17,5),(IF(Helicopter!B17&lt;=250,CEILING(Helicopter!B17,10),CEILING(Helicopter!B17,25)))))," ")),Helicopter!B17),""))</f>
        <v xml:space="preserve">90 </v>
      </c>
      <c r="C40" s="34" t="str">
        <f>IF('Assessment details'!B28="NO","",IF(AND(Helicopter!F1="Acceptable",'Assessment details'!B32="YES"),IF(ISNUMBER(Helicopter!B14),(CONCATENATE((IF(Helicopter!B14&lt;=100,CEILING(Helicopter!B14,5),(IF(Helicopter!B14&lt;=250,CEILING(Helicopter!B14,10),CEILING(Helicopter!B14,25)))))," ")),Helicopter!B14),""))</f>
        <v xml:space="preserve">150 </v>
      </c>
      <c r="D40" s="34" t="str">
        <f>IF('Assessment details'!B28="NO","",IF(AND(Helicopter!F1="Acceptable",'Assessment details'!B32="YES"),IF(ISNUMBER(Helicopter!B16),(CONCATENATE((IF(Helicopter!B16&lt;=100,CEILING(Helicopter!B16,5),(IF(Helicopter!B16&lt;=250,CEILING(Helicopter!B16,10),CEILING(Helicopter!B16,25)))))," ")),Helicopter!B16),""))</f>
        <v xml:space="preserve">0 </v>
      </c>
      <c r="E40" s="34" t="str">
        <f>IF('Assessment details'!B28="NO","",IF(AND(Helicopter!F1="Acceptable",'Assessment details'!B32="YES"),IF(ISNUMBER(Helicopter!B15),(CONCATENATE((IF(Helicopter!B15&lt;=100,CEILING(Helicopter!B15,5),(IF(Helicopter!B15&lt;=250,CEILING(Helicopter!B15,10),CEILING(Helicopter!B15,25)))))," ")),Helicopter!B15),""))</f>
        <v xml:space="preserve">230 </v>
      </c>
      <c r="F40" s="34" t="str">
        <f>IF('Assessment details'!B28="NO","",IF(AND(Helicopter!F1="Acceptable",'Assessment details'!B32="YES"),IF(ISNUMBER(Helicopter!B18),(CONCATENATE((IF(Helicopter!B18&lt;=100,CEILING(Helicopter!B18,5),(IF(Helicopter!B18&lt;=250,CEILING(Helicopter!B18,10),CEILING(Helicopter!B18,25)))))," ")),Helicopter!B18),""))</f>
        <v xml:space="preserve">0 </v>
      </c>
      <c r="G40" s="31"/>
      <c r="H40" s="19"/>
    </row>
    <row r="41" spans="1:8" ht="15" customHeight="1" x14ac:dyDescent="0.25">
      <c r="A41" s="62" t="str">
        <f>IF('Assessment details'!B28="NO","",IF(OR('Fixed-wing'!F1="Acceptable",Helicopter!F1="Acceptable"),"","DO NOT apply by aircraft."))</f>
        <v/>
      </c>
      <c r="B41" s="63"/>
      <c r="C41" s="63"/>
      <c r="D41" s="63"/>
      <c r="E41" s="63"/>
      <c r="F41" s="63"/>
      <c r="G41" s="63"/>
      <c r="H41" s="46"/>
    </row>
  </sheetData>
  <sheetProtection algorithmName="SHA-512" hashValue="EXcWeHU5Az3b66p/8fYsd+hFGB+sbO/9xtyufHLh/zhoDSoLQBOHgI30SrvOoT7nvG8wjrnnoTZKgmpq4LoGhQ==" saltValue="xxjNoI45hUqRGa3QhG9MPA==" spinCount="100000" sheet="1" objects="1" scenarios="1"/>
  <mergeCells count="32">
    <mergeCell ref="A20:G20"/>
    <mergeCell ref="A14:A15"/>
    <mergeCell ref="A16:A17"/>
    <mergeCell ref="A35:G35"/>
    <mergeCell ref="A24:F24"/>
    <mergeCell ref="A21:G21"/>
    <mergeCell ref="A22:G22"/>
    <mergeCell ref="A23:G23"/>
    <mergeCell ref="A30:G30"/>
    <mergeCell ref="B25:F25"/>
    <mergeCell ref="A25:A26"/>
    <mergeCell ref="A6:G6"/>
    <mergeCell ref="A8:G8"/>
    <mergeCell ref="A9:G9"/>
    <mergeCell ref="A10:G10"/>
    <mergeCell ref="A18:G18"/>
    <mergeCell ref="C12:G12"/>
    <mergeCell ref="A12:A13"/>
    <mergeCell ref="B12:B13"/>
    <mergeCell ref="A11:G11"/>
    <mergeCell ref="A1:G1"/>
    <mergeCell ref="A2:G2"/>
    <mergeCell ref="A3:G3"/>
    <mergeCell ref="A4:G4"/>
    <mergeCell ref="A5:G5"/>
    <mergeCell ref="A41:G41"/>
    <mergeCell ref="A32:G32"/>
    <mergeCell ref="A33:G33"/>
    <mergeCell ref="A34:G34"/>
    <mergeCell ref="A36:F36"/>
    <mergeCell ref="B37:F37"/>
    <mergeCell ref="A37:A38"/>
  </mergeCells>
  <conditionalFormatting sqref="A12:G17 A25:F29 A37:F40">
    <cfRule type="notContainsBlanks" dxfId="171" priority="9">
      <formula>LEN(TRIM(A12))&gt;0</formula>
    </cfRule>
  </conditionalFormatting>
  <conditionalFormatting sqref="A39:F40 B38:F38">
    <cfRule type="notContainsBlanks" dxfId="170" priority="7">
      <formula>LEN(TRIM(A38))&gt;0</formula>
    </cfRule>
  </conditionalFormatting>
  <conditionalFormatting sqref="C13:H13">
    <cfRule type="notContainsBlanks" dxfId="169" priority="6">
      <formula>LEN(TRIM(C13))&gt;0</formula>
    </cfRule>
  </conditionalFormatting>
  <conditionalFormatting sqref="B14:B15">
    <cfRule type="notContainsBlanks" dxfId="168" priority="4">
      <formula>LEN(TRIM(B14))&gt;0</formula>
    </cfRule>
  </conditionalFormatting>
  <conditionalFormatting sqref="B16:B17">
    <cfRule type="notContainsBlanks" dxfId="167" priority="3">
      <formula>LEN(TRIM(B16))&gt;0</formula>
    </cfRule>
  </conditionalFormatting>
  <conditionalFormatting sqref="C12">
    <cfRule type="notContainsBlanks" dxfId="166" priority="2">
      <formula>LEN(TRIM(C12))&gt;0</formula>
    </cfRule>
  </conditionalFormatting>
  <conditionalFormatting sqref="C12">
    <cfRule type="notContainsBlanks" dxfId="165" priority="10">
      <formula>LEN(TRIM(C12))&gt;0</formula>
    </cfRule>
  </conditionalFormatting>
  <dataValidations count="1">
    <dataValidation allowBlank="1" showInputMessage="1" showErrorMessage="1" promptTitle="Scroll down" prompt="Please ensure you scroll down to row 41 to ensure all instructions are captured" sqref="A1:H1" xr:uid="{00000000-0002-0000-0200-000000000000}"/>
  </dataValidations>
  <pageMargins left="0.47244094488188981" right="0.39370078740157483"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OL29"/>
  <sheetViews>
    <sheetView workbookViewId="0">
      <pane xSplit="2" ySplit="2" topLeftCell="C3" activePane="bottomRight" state="frozen"/>
      <selection pane="topRight" activeCell="C1" sqref="C1"/>
      <selection pane="bottomLeft" activeCell="A3" sqref="A3"/>
      <selection pane="bottomRight" activeCell="I26" sqref="I26"/>
    </sheetView>
  </sheetViews>
  <sheetFormatPr defaultRowHeight="15" x14ac:dyDescent="0.25"/>
  <cols>
    <col min="1" max="1" width="12.85546875" customWidth="1"/>
    <col min="2" max="2" width="45.42578125" bestFit="1" customWidth="1"/>
    <col min="3" max="3" width="12" bestFit="1" customWidth="1"/>
    <col min="4" max="4" width="13.42578125" bestFit="1" customWidth="1"/>
    <col min="5" max="5" width="14.42578125" bestFit="1" customWidth="1"/>
  </cols>
  <sheetData>
    <row r="1" spans="1:402" x14ac:dyDescent="0.25">
      <c r="A1" s="3" t="s">
        <v>66</v>
      </c>
      <c r="B1" s="3"/>
      <c r="C1" s="5" t="s">
        <v>0</v>
      </c>
      <c r="D1" s="3"/>
    </row>
    <row r="2" spans="1:402" ht="15.75" thickBot="1" x14ac:dyDescent="0.3">
      <c r="A2" s="4" t="s">
        <v>67</v>
      </c>
      <c r="B2" s="4" t="s">
        <v>31</v>
      </c>
      <c r="C2" s="6">
        <v>2</v>
      </c>
      <c r="D2" s="4">
        <v>4</v>
      </c>
      <c r="E2" s="4">
        <v>6</v>
      </c>
      <c r="F2" s="4">
        <v>8</v>
      </c>
      <c r="G2" s="4">
        <v>10</v>
      </c>
      <c r="H2" s="4">
        <v>12</v>
      </c>
      <c r="I2" s="4">
        <v>14</v>
      </c>
      <c r="J2" s="4">
        <v>16</v>
      </c>
      <c r="K2" s="4">
        <v>18</v>
      </c>
      <c r="L2" s="4">
        <v>20</v>
      </c>
      <c r="M2" s="4">
        <v>22</v>
      </c>
      <c r="N2" s="4">
        <v>24</v>
      </c>
      <c r="O2" s="4">
        <v>26</v>
      </c>
      <c r="P2" s="4">
        <v>28</v>
      </c>
      <c r="Q2" s="4">
        <v>30</v>
      </c>
      <c r="R2" s="4">
        <v>32</v>
      </c>
      <c r="S2" s="4">
        <v>34</v>
      </c>
      <c r="T2" s="4">
        <v>36</v>
      </c>
      <c r="U2" s="4">
        <v>38</v>
      </c>
      <c r="V2" s="4">
        <v>40</v>
      </c>
      <c r="W2" s="4">
        <v>42</v>
      </c>
      <c r="X2" s="4">
        <v>44</v>
      </c>
      <c r="Y2" s="4">
        <v>46</v>
      </c>
      <c r="Z2" s="4">
        <v>48</v>
      </c>
      <c r="AA2" s="4">
        <v>50</v>
      </c>
      <c r="AB2" s="4">
        <v>52</v>
      </c>
      <c r="AC2" s="4">
        <v>54</v>
      </c>
      <c r="AD2" s="4">
        <v>56</v>
      </c>
      <c r="AE2" s="4">
        <v>58</v>
      </c>
      <c r="AF2" s="4">
        <v>60</v>
      </c>
      <c r="AG2" s="4">
        <v>62</v>
      </c>
      <c r="AH2" s="4">
        <v>64</v>
      </c>
      <c r="AI2" s="4">
        <v>66</v>
      </c>
      <c r="AJ2" s="4">
        <v>68</v>
      </c>
      <c r="AK2" s="4">
        <v>70</v>
      </c>
      <c r="AL2" s="4">
        <v>72</v>
      </c>
      <c r="AM2" s="4">
        <v>74</v>
      </c>
      <c r="AN2" s="4">
        <v>76</v>
      </c>
      <c r="AO2" s="4">
        <v>78</v>
      </c>
      <c r="AP2" s="4">
        <v>80</v>
      </c>
      <c r="AQ2" s="4">
        <v>82</v>
      </c>
      <c r="AR2" s="4">
        <v>84</v>
      </c>
      <c r="AS2" s="4">
        <v>86</v>
      </c>
      <c r="AT2" s="4">
        <v>88</v>
      </c>
      <c r="AU2" s="4">
        <v>90</v>
      </c>
      <c r="AV2" s="4">
        <v>92</v>
      </c>
      <c r="AW2" s="4">
        <v>94</v>
      </c>
      <c r="AX2" s="4">
        <v>96</v>
      </c>
      <c r="AY2" s="4">
        <v>98</v>
      </c>
      <c r="AZ2" s="4">
        <v>100</v>
      </c>
      <c r="BA2" s="4">
        <v>102</v>
      </c>
      <c r="BB2" s="4">
        <v>104</v>
      </c>
      <c r="BC2" s="4">
        <v>106</v>
      </c>
      <c r="BD2" s="4">
        <v>108</v>
      </c>
      <c r="BE2" s="4">
        <v>110</v>
      </c>
      <c r="BF2" s="4">
        <v>112</v>
      </c>
      <c r="BG2" s="4">
        <v>114</v>
      </c>
      <c r="BH2" s="4">
        <v>116</v>
      </c>
      <c r="BI2" s="4">
        <v>118</v>
      </c>
      <c r="BJ2" s="4">
        <v>120</v>
      </c>
      <c r="BK2" s="4">
        <v>122</v>
      </c>
      <c r="BL2" s="4">
        <v>124</v>
      </c>
      <c r="BM2" s="4">
        <v>126</v>
      </c>
      <c r="BN2" s="4">
        <v>128</v>
      </c>
      <c r="BO2" s="4">
        <v>130</v>
      </c>
      <c r="BP2" s="4">
        <v>132</v>
      </c>
      <c r="BQ2" s="4">
        <v>134</v>
      </c>
      <c r="BR2" s="4">
        <v>136</v>
      </c>
      <c r="BS2" s="4">
        <v>138</v>
      </c>
      <c r="BT2" s="4">
        <v>140</v>
      </c>
      <c r="BU2" s="4">
        <v>142</v>
      </c>
      <c r="BV2" s="4">
        <v>144</v>
      </c>
      <c r="BW2" s="4">
        <v>146</v>
      </c>
      <c r="BX2" s="4">
        <v>148</v>
      </c>
      <c r="BY2" s="4">
        <v>150</v>
      </c>
      <c r="BZ2" s="4">
        <v>152</v>
      </c>
      <c r="CA2" s="4">
        <v>154</v>
      </c>
      <c r="CB2" s="4">
        <v>156</v>
      </c>
      <c r="CC2" s="4">
        <v>158</v>
      </c>
      <c r="CD2" s="4">
        <v>160</v>
      </c>
      <c r="CE2" s="4">
        <v>162</v>
      </c>
      <c r="CF2" s="4">
        <v>164</v>
      </c>
      <c r="CG2" s="4">
        <v>166</v>
      </c>
      <c r="CH2" s="4">
        <v>168</v>
      </c>
      <c r="CI2" s="4">
        <v>170</v>
      </c>
      <c r="CJ2" s="4">
        <v>172</v>
      </c>
      <c r="CK2" s="4">
        <v>174</v>
      </c>
      <c r="CL2" s="4">
        <v>176</v>
      </c>
      <c r="CM2" s="4">
        <v>178</v>
      </c>
      <c r="CN2" s="4">
        <v>180</v>
      </c>
      <c r="CO2" s="4">
        <v>182</v>
      </c>
      <c r="CP2" s="4">
        <v>184</v>
      </c>
      <c r="CQ2" s="4">
        <v>186</v>
      </c>
      <c r="CR2" s="4">
        <v>188</v>
      </c>
      <c r="CS2" s="4">
        <v>190</v>
      </c>
      <c r="CT2" s="4">
        <v>192</v>
      </c>
      <c r="CU2" s="4">
        <v>194</v>
      </c>
      <c r="CV2" s="4">
        <v>196</v>
      </c>
      <c r="CW2" s="4">
        <v>198</v>
      </c>
      <c r="CX2" s="4">
        <v>200</v>
      </c>
      <c r="CY2" s="4">
        <v>202</v>
      </c>
      <c r="CZ2" s="4">
        <v>204</v>
      </c>
      <c r="DA2" s="4">
        <v>206</v>
      </c>
      <c r="DB2" s="4">
        <v>208</v>
      </c>
      <c r="DC2" s="4">
        <v>210</v>
      </c>
      <c r="DD2" s="4">
        <v>212</v>
      </c>
      <c r="DE2" s="4">
        <v>214</v>
      </c>
      <c r="DF2" s="4">
        <v>216</v>
      </c>
      <c r="DG2" s="4">
        <v>218</v>
      </c>
      <c r="DH2" s="4">
        <v>220</v>
      </c>
      <c r="DI2" s="4">
        <v>222</v>
      </c>
      <c r="DJ2" s="4">
        <v>224</v>
      </c>
      <c r="DK2" s="4">
        <v>226</v>
      </c>
      <c r="DL2" s="4">
        <v>228</v>
      </c>
      <c r="DM2" s="4">
        <v>230</v>
      </c>
      <c r="DN2" s="4">
        <v>232</v>
      </c>
      <c r="DO2" s="4">
        <v>234</v>
      </c>
      <c r="DP2" s="4">
        <v>236</v>
      </c>
      <c r="DQ2" s="4">
        <v>238</v>
      </c>
      <c r="DR2" s="4">
        <v>240</v>
      </c>
      <c r="DS2" s="4">
        <v>242</v>
      </c>
      <c r="DT2" s="4">
        <v>244</v>
      </c>
      <c r="DU2" s="4">
        <v>246</v>
      </c>
      <c r="DV2" s="4">
        <v>248</v>
      </c>
      <c r="DW2" s="4">
        <v>250</v>
      </c>
      <c r="DX2" s="4">
        <v>252</v>
      </c>
      <c r="DY2" s="4">
        <v>254</v>
      </c>
      <c r="DZ2" s="4">
        <v>256</v>
      </c>
      <c r="EA2" s="4">
        <v>258</v>
      </c>
      <c r="EB2" s="4">
        <v>260</v>
      </c>
      <c r="EC2" s="4">
        <v>262</v>
      </c>
      <c r="ED2" s="4">
        <v>264</v>
      </c>
      <c r="EE2" s="4">
        <v>266</v>
      </c>
      <c r="EF2" s="4">
        <v>268</v>
      </c>
      <c r="EG2" s="4">
        <v>270</v>
      </c>
      <c r="EH2" s="4">
        <v>272</v>
      </c>
      <c r="EI2" s="4">
        <v>274</v>
      </c>
      <c r="EJ2" s="4">
        <v>276</v>
      </c>
      <c r="EK2" s="4">
        <v>278</v>
      </c>
      <c r="EL2" s="4">
        <v>280</v>
      </c>
      <c r="EM2" s="4">
        <v>282</v>
      </c>
      <c r="EN2" s="4">
        <v>284</v>
      </c>
      <c r="EO2" s="4">
        <v>286</v>
      </c>
      <c r="EP2" s="4">
        <v>288</v>
      </c>
      <c r="EQ2" s="4">
        <v>290</v>
      </c>
      <c r="ER2" s="4">
        <v>292</v>
      </c>
      <c r="ES2" s="4">
        <v>294</v>
      </c>
      <c r="ET2" s="4">
        <v>296</v>
      </c>
      <c r="EU2" s="4">
        <v>298</v>
      </c>
      <c r="EV2" s="4">
        <v>300</v>
      </c>
      <c r="EW2" s="4">
        <v>302</v>
      </c>
      <c r="EX2" s="4">
        <v>304</v>
      </c>
      <c r="EY2" s="4">
        <v>306</v>
      </c>
      <c r="EZ2" s="4">
        <v>308</v>
      </c>
      <c r="FA2" s="4">
        <v>310</v>
      </c>
      <c r="FB2" s="4">
        <v>312</v>
      </c>
      <c r="FC2" s="4">
        <v>314</v>
      </c>
      <c r="FD2" s="4">
        <v>316</v>
      </c>
      <c r="FE2" s="4">
        <v>318</v>
      </c>
      <c r="FF2" s="4">
        <v>320</v>
      </c>
      <c r="FG2" s="4">
        <v>322</v>
      </c>
      <c r="FH2" s="4">
        <v>324</v>
      </c>
      <c r="FI2" s="4">
        <v>326</v>
      </c>
      <c r="FJ2" s="4">
        <v>328</v>
      </c>
      <c r="FK2" s="4">
        <v>330</v>
      </c>
      <c r="FL2" s="4">
        <v>332</v>
      </c>
      <c r="FM2" s="4">
        <v>334</v>
      </c>
      <c r="FN2" s="4">
        <v>336</v>
      </c>
      <c r="FO2" s="4">
        <v>338</v>
      </c>
      <c r="FP2" s="4">
        <v>340</v>
      </c>
      <c r="FQ2" s="4">
        <v>342</v>
      </c>
      <c r="FR2" s="4">
        <v>344</v>
      </c>
      <c r="FS2" s="4">
        <v>346</v>
      </c>
      <c r="FT2" s="4">
        <v>348</v>
      </c>
      <c r="FU2" s="4">
        <v>350</v>
      </c>
      <c r="FV2" s="4">
        <v>352</v>
      </c>
      <c r="FW2" s="4">
        <v>354</v>
      </c>
      <c r="FX2" s="4">
        <v>356</v>
      </c>
      <c r="FY2" s="4">
        <v>358</v>
      </c>
      <c r="FZ2" s="4">
        <v>360</v>
      </c>
      <c r="GA2" s="4">
        <v>362</v>
      </c>
      <c r="GB2" s="4">
        <v>364</v>
      </c>
      <c r="GC2" s="4">
        <v>366</v>
      </c>
      <c r="GD2" s="4">
        <v>368</v>
      </c>
      <c r="GE2" s="4">
        <v>370</v>
      </c>
      <c r="GF2" s="4">
        <v>372</v>
      </c>
      <c r="GG2" s="4">
        <v>374</v>
      </c>
      <c r="GH2" s="4">
        <v>376</v>
      </c>
      <c r="GI2" s="4">
        <v>378</v>
      </c>
      <c r="GJ2" s="4">
        <v>380</v>
      </c>
      <c r="GK2" s="4">
        <v>382</v>
      </c>
      <c r="GL2" s="4">
        <v>384</v>
      </c>
      <c r="GM2" s="4">
        <v>386</v>
      </c>
      <c r="GN2" s="4">
        <v>388</v>
      </c>
      <c r="GO2" s="4">
        <v>390</v>
      </c>
      <c r="GP2" s="4">
        <v>392</v>
      </c>
      <c r="GQ2" s="4">
        <v>394</v>
      </c>
      <c r="GR2" s="4">
        <v>396</v>
      </c>
      <c r="GS2" s="4">
        <v>398</v>
      </c>
      <c r="GT2" s="4">
        <v>400</v>
      </c>
      <c r="GU2" s="4">
        <v>402</v>
      </c>
      <c r="GV2" s="4">
        <v>404</v>
      </c>
      <c r="GW2" s="4">
        <v>406</v>
      </c>
      <c r="GX2" s="4">
        <v>408</v>
      </c>
      <c r="GY2" s="4">
        <v>410</v>
      </c>
      <c r="GZ2" s="4">
        <v>412</v>
      </c>
      <c r="HA2" s="4">
        <v>414</v>
      </c>
      <c r="HB2" s="4">
        <v>416</v>
      </c>
      <c r="HC2" s="4">
        <v>418</v>
      </c>
      <c r="HD2" s="4">
        <v>420</v>
      </c>
      <c r="HE2" s="4">
        <v>422</v>
      </c>
      <c r="HF2" s="4">
        <v>424</v>
      </c>
      <c r="HG2" s="4">
        <v>426</v>
      </c>
      <c r="HH2" s="4">
        <v>428</v>
      </c>
      <c r="HI2" s="4">
        <v>430</v>
      </c>
      <c r="HJ2" s="4">
        <v>432</v>
      </c>
      <c r="HK2" s="4">
        <v>434</v>
      </c>
      <c r="HL2" s="4">
        <v>436</v>
      </c>
      <c r="HM2" s="4">
        <v>438</v>
      </c>
      <c r="HN2" s="4">
        <v>440</v>
      </c>
      <c r="HO2" s="4">
        <v>442</v>
      </c>
      <c r="HP2" s="4">
        <v>444</v>
      </c>
      <c r="HQ2" s="4">
        <v>446</v>
      </c>
      <c r="HR2" s="4">
        <v>448</v>
      </c>
      <c r="HS2" s="4">
        <v>450</v>
      </c>
      <c r="HT2" s="4">
        <v>452</v>
      </c>
      <c r="HU2" s="4">
        <v>454</v>
      </c>
      <c r="HV2" s="4">
        <v>456</v>
      </c>
      <c r="HW2" s="4">
        <v>458</v>
      </c>
      <c r="HX2" s="4">
        <v>460</v>
      </c>
      <c r="HY2" s="4">
        <v>462</v>
      </c>
      <c r="HZ2" s="4">
        <v>464</v>
      </c>
      <c r="IA2" s="4">
        <v>466</v>
      </c>
      <c r="IB2" s="4">
        <v>468</v>
      </c>
      <c r="IC2" s="4">
        <v>470</v>
      </c>
      <c r="ID2" s="4">
        <v>472</v>
      </c>
      <c r="IE2" s="4">
        <v>474</v>
      </c>
      <c r="IF2" s="4">
        <v>476</v>
      </c>
      <c r="IG2" s="4">
        <v>478</v>
      </c>
      <c r="IH2" s="4">
        <v>480</v>
      </c>
      <c r="II2" s="4">
        <v>482</v>
      </c>
      <c r="IJ2" s="4">
        <v>484</v>
      </c>
      <c r="IK2" s="4">
        <v>486</v>
      </c>
      <c r="IL2" s="4">
        <v>488</v>
      </c>
      <c r="IM2" s="4">
        <v>490</v>
      </c>
      <c r="IN2" s="4">
        <v>492</v>
      </c>
      <c r="IO2" s="4">
        <v>494</v>
      </c>
      <c r="IP2" s="4">
        <v>496</v>
      </c>
      <c r="IQ2" s="4">
        <v>498</v>
      </c>
      <c r="IR2" s="4">
        <v>500</v>
      </c>
      <c r="IS2" s="4">
        <v>502</v>
      </c>
      <c r="IT2" s="4">
        <v>504</v>
      </c>
      <c r="IU2" s="4">
        <v>506</v>
      </c>
      <c r="IV2" s="4">
        <v>508</v>
      </c>
      <c r="IW2" s="4">
        <v>510</v>
      </c>
      <c r="IX2" s="4">
        <v>512</v>
      </c>
      <c r="IY2" s="4">
        <v>514</v>
      </c>
      <c r="IZ2" s="4">
        <v>516</v>
      </c>
      <c r="JA2" s="4">
        <v>518</v>
      </c>
      <c r="JB2" s="4">
        <v>520</v>
      </c>
      <c r="JC2" s="4">
        <v>522</v>
      </c>
      <c r="JD2" s="4">
        <v>524</v>
      </c>
      <c r="JE2" s="4">
        <v>526</v>
      </c>
      <c r="JF2" s="4">
        <v>528</v>
      </c>
      <c r="JG2" s="4">
        <v>530</v>
      </c>
      <c r="JH2" s="4">
        <v>532</v>
      </c>
      <c r="JI2" s="4">
        <v>534</v>
      </c>
      <c r="JJ2" s="4">
        <v>536</v>
      </c>
      <c r="JK2" s="4">
        <v>538</v>
      </c>
      <c r="JL2" s="4">
        <v>540</v>
      </c>
      <c r="JM2" s="4">
        <v>542</v>
      </c>
      <c r="JN2" s="4">
        <v>544</v>
      </c>
      <c r="JO2" s="4">
        <v>546</v>
      </c>
      <c r="JP2" s="4">
        <v>548</v>
      </c>
      <c r="JQ2" s="4">
        <v>550</v>
      </c>
      <c r="JR2" s="4">
        <v>552</v>
      </c>
      <c r="JS2" s="4">
        <v>554</v>
      </c>
      <c r="JT2" s="4">
        <v>556</v>
      </c>
      <c r="JU2" s="4">
        <v>558</v>
      </c>
      <c r="JV2" s="4">
        <v>560</v>
      </c>
      <c r="JW2" s="4">
        <v>562</v>
      </c>
      <c r="JX2" s="4">
        <v>564</v>
      </c>
      <c r="JY2" s="4">
        <v>566</v>
      </c>
      <c r="JZ2" s="4">
        <v>568</v>
      </c>
      <c r="KA2" s="4">
        <v>570</v>
      </c>
      <c r="KB2" s="4">
        <v>572</v>
      </c>
      <c r="KC2" s="4">
        <v>574</v>
      </c>
      <c r="KD2" s="4">
        <v>576</v>
      </c>
      <c r="KE2" s="4">
        <v>578</v>
      </c>
      <c r="KF2" s="4">
        <v>580</v>
      </c>
      <c r="KG2" s="4">
        <v>582</v>
      </c>
      <c r="KH2" s="4">
        <v>584</v>
      </c>
      <c r="KI2" s="4">
        <v>586</v>
      </c>
      <c r="KJ2" s="4">
        <v>588</v>
      </c>
      <c r="KK2" s="4">
        <v>590</v>
      </c>
      <c r="KL2" s="4">
        <v>592</v>
      </c>
      <c r="KM2" s="4">
        <v>594</v>
      </c>
      <c r="KN2" s="4">
        <v>596</v>
      </c>
      <c r="KO2" s="4">
        <v>598</v>
      </c>
      <c r="KP2" s="4">
        <v>600</v>
      </c>
      <c r="KQ2" s="4">
        <v>602</v>
      </c>
      <c r="KR2" s="4">
        <v>604</v>
      </c>
      <c r="KS2" s="4">
        <v>606</v>
      </c>
      <c r="KT2" s="4">
        <v>608</v>
      </c>
      <c r="KU2" s="4">
        <v>610</v>
      </c>
      <c r="KV2" s="4">
        <v>612</v>
      </c>
      <c r="KW2" s="4">
        <v>614</v>
      </c>
      <c r="KX2" s="4">
        <v>616</v>
      </c>
      <c r="KY2" s="4">
        <v>618</v>
      </c>
      <c r="KZ2" s="4">
        <v>620</v>
      </c>
      <c r="LA2" s="4">
        <v>622</v>
      </c>
      <c r="LB2" s="4">
        <v>624</v>
      </c>
      <c r="LC2" s="4">
        <v>626</v>
      </c>
      <c r="LD2" s="4">
        <v>628</v>
      </c>
      <c r="LE2" s="4">
        <v>630</v>
      </c>
      <c r="LF2" s="4">
        <v>632</v>
      </c>
      <c r="LG2" s="4">
        <v>634</v>
      </c>
      <c r="LH2" s="4">
        <v>636</v>
      </c>
      <c r="LI2" s="4">
        <v>638</v>
      </c>
      <c r="LJ2" s="4">
        <v>640</v>
      </c>
      <c r="LK2" s="4">
        <v>642</v>
      </c>
      <c r="LL2" s="4">
        <v>644</v>
      </c>
      <c r="LM2" s="4">
        <v>646</v>
      </c>
      <c r="LN2" s="4">
        <v>648</v>
      </c>
      <c r="LO2" s="4">
        <v>650</v>
      </c>
      <c r="LP2" s="4">
        <v>652</v>
      </c>
      <c r="LQ2" s="4">
        <v>654</v>
      </c>
      <c r="LR2" s="4">
        <v>656</v>
      </c>
      <c r="LS2" s="4">
        <v>658</v>
      </c>
      <c r="LT2" s="4">
        <v>660</v>
      </c>
      <c r="LU2" s="4">
        <v>662</v>
      </c>
      <c r="LV2" s="4">
        <v>664</v>
      </c>
      <c r="LW2" s="4">
        <v>666</v>
      </c>
      <c r="LX2" s="4">
        <v>668</v>
      </c>
      <c r="LY2" s="4">
        <v>670</v>
      </c>
      <c r="LZ2" s="4">
        <v>672</v>
      </c>
      <c r="MA2" s="4">
        <v>674</v>
      </c>
      <c r="MB2" s="4">
        <v>676</v>
      </c>
      <c r="MC2" s="4">
        <v>678</v>
      </c>
      <c r="MD2" s="4">
        <v>680</v>
      </c>
      <c r="ME2" s="4">
        <v>682</v>
      </c>
      <c r="MF2" s="4">
        <v>684</v>
      </c>
      <c r="MG2" s="4">
        <v>686</v>
      </c>
      <c r="MH2" s="4">
        <v>688</v>
      </c>
      <c r="MI2" s="4">
        <v>690</v>
      </c>
      <c r="MJ2" s="4">
        <v>692</v>
      </c>
      <c r="MK2" s="4">
        <v>694</v>
      </c>
      <c r="ML2" s="4">
        <v>696</v>
      </c>
      <c r="MM2" s="4">
        <v>698</v>
      </c>
      <c r="MN2" s="4">
        <v>700</v>
      </c>
      <c r="MO2" s="4">
        <v>702</v>
      </c>
      <c r="MP2" s="4">
        <v>704</v>
      </c>
      <c r="MQ2" s="4">
        <v>706</v>
      </c>
      <c r="MR2" s="4">
        <v>708</v>
      </c>
      <c r="MS2" s="4">
        <v>710</v>
      </c>
      <c r="MT2" s="4">
        <v>712</v>
      </c>
      <c r="MU2" s="4">
        <v>714</v>
      </c>
      <c r="MV2" s="4">
        <v>716</v>
      </c>
      <c r="MW2" s="4">
        <v>718</v>
      </c>
      <c r="MX2" s="4">
        <v>720</v>
      </c>
      <c r="MY2" s="4">
        <v>722</v>
      </c>
      <c r="MZ2" s="4">
        <v>724</v>
      </c>
      <c r="NA2" s="4">
        <v>726</v>
      </c>
      <c r="NB2" s="4">
        <v>728</v>
      </c>
      <c r="NC2" s="4">
        <v>730</v>
      </c>
      <c r="ND2" s="4">
        <v>732</v>
      </c>
      <c r="NE2" s="4">
        <v>734</v>
      </c>
      <c r="NF2" s="4">
        <v>736</v>
      </c>
      <c r="NG2" s="4">
        <v>738</v>
      </c>
      <c r="NH2" s="4">
        <v>740</v>
      </c>
      <c r="NI2" s="4">
        <v>742</v>
      </c>
      <c r="NJ2" s="4">
        <v>744</v>
      </c>
      <c r="NK2" s="4">
        <v>746</v>
      </c>
      <c r="NL2" s="4">
        <v>748</v>
      </c>
      <c r="NM2" s="4">
        <v>750</v>
      </c>
      <c r="NN2" s="4">
        <v>752</v>
      </c>
      <c r="NO2" s="4">
        <v>754</v>
      </c>
      <c r="NP2" s="4">
        <v>756</v>
      </c>
      <c r="NQ2" s="4">
        <v>758</v>
      </c>
      <c r="NR2" s="4">
        <v>760</v>
      </c>
      <c r="NS2" s="4">
        <v>762</v>
      </c>
      <c r="NT2" s="4">
        <v>764</v>
      </c>
      <c r="NU2" s="4">
        <v>766</v>
      </c>
      <c r="NV2" s="4">
        <v>768</v>
      </c>
      <c r="NW2" s="4">
        <v>770</v>
      </c>
      <c r="NX2" s="4">
        <v>772</v>
      </c>
      <c r="NY2" s="4">
        <v>774</v>
      </c>
      <c r="NZ2" s="4">
        <v>776</v>
      </c>
      <c r="OA2" s="4">
        <v>778</v>
      </c>
      <c r="OB2" s="4">
        <v>780</v>
      </c>
      <c r="OC2" s="4">
        <v>782</v>
      </c>
      <c r="OD2" s="4">
        <v>784</v>
      </c>
      <c r="OE2" s="4">
        <v>786</v>
      </c>
      <c r="OF2" s="4">
        <v>788</v>
      </c>
      <c r="OG2" s="4">
        <v>790</v>
      </c>
      <c r="OH2" s="4">
        <v>792</v>
      </c>
      <c r="OI2" s="4">
        <v>794</v>
      </c>
      <c r="OJ2" s="4">
        <v>796</v>
      </c>
      <c r="OK2" s="4">
        <v>798</v>
      </c>
      <c r="OL2" s="4">
        <v>800</v>
      </c>
    </row>
    <row r="3" spans="1:402" x14ac:dyDescent="0.25">
      <c r="A3" t="s">
        <v>32</v>
      </c>
      <c r="B3" t="s">
        <v>37</v>
      </c>
      <c r="C3" s="7">
        <v>0.1510158360608064</v>
      </c>
      <c r="D3">
        <v>5.1242040940871682E-2</v>
      </c>
      <c r="E3">
        <v>2.7229979781323951E-2</v>
      </c>
      <c r="F3">
        <v>1.7387227911175595E-2</v>
      </c>
      <c r="G3">
        <v>1.2277743712035001E-2</v>
      </c>
      <c r="H3">
        <v>9.239559076518869E-3</v>
      </c>
      <c r="I3">
        <v>7.2654265657123747E-3</v>
      </c>
      <c r="J3">
        <v>5.8997590432435399E-3</v>
      </c>
      <c r="K3">
        <v>4.9098943410991521E-3</v>
      </c>
      <c r="L3">
        <v>4.166030943273437E-3</v>
      </c>
      <c r="M3">
        <v>3.5906979800560562E-3</v>
      </c>
      <c r="N3">
        <v>3.1351272609843831E-3</v>
      </c>
      <c r="O3">
        <v>2.7672641836245879E-3</v>
      </c>
      <c r="P3">
        <v>2.4652731477990543E-3</v>
      </c>
      <c r="Q3">
        <v>2.2138255282338438E-3</v>
      </c>
      <c r="R3">
        <v>2.0018807452314878E-3</v>
      </c>
      <c r="S3">
        <v>1.8213083901685747E-3</v>
      </c>
      <c r="T3">
        <v>1.6660041317829303E-3</v>
      </c>
      <c r="U3">
        <v>1.5313060606486992E-3</v>
      </c>
      <c r="V3">
        <v>1.4135996179248365E-3</v>
      </c>
      <c r="W3">
        <v>1.3100441890569843E-3</v>
      </c>
      <c r="X3">
        <v>1.2183801229048088E-3</v>
      </c>
      <c r="Y3">
        <v>1.1367900839548528E-3</v>
      </c>
      <c r="Z3">
        <v>1.0637978350662438E-3</v>
      </c>
      <c r="AA3">
        <v>9.9819326628578561E-4</v>
      </c>
      <c r="AB3">
        <v>9.3897612522174931E-4</v>
      </c>
      <c r="AC3">
        <v>8.8531326994563679E-4</v>
      </c>
      <c r="AD3">
        <v>8.3650583187239831E-4</v>
      </c>
      <c r="AE3">
        <v>7.9196373147609326E-4</v>
      </c>
      <c r="AF3">
        <v>7.5118571212643326E-4</v>
      </c>
      <c r="AG3">
        <v>7.1374355911271443E-4</v>
      </c>
      <c r="AH3">
        <v>6.7926952418811764E-4</v>
      </c>
      <c r="AI3">
        <v>6.4744622781413689E-4</v>
      </c>
      <c r="AJ3">
        <v>6.1799849293548911E-4</v>
      </c>
      <c r="AK3">
        <v>5.9068669656942182E-4</v>
      </c>
      <c r="AL3">
        <v>5.6530132306196221E-4</v>
      </c>
      <c r="AM3">
        <v>5.416584754237906E-4</v>
      </c>
      <c r="AN3">
        <v>5.1959615560563308E-4</v>
      </c>
      <c r="AO3">
        <v>4.9897116577455344E-4</v>
      </c>
      <c r="AP3">
        <v>4.7965651407935045E-4</v>
      </c>
      <c r="AQ3">
        <v>4.6153923254478325E-4</v>
      </c>
      <c r="AR3">
        <v>4.4451853342704741E-4</v>
      </c>
      <c r="AS3">
        <v>4.2850424492807166E-4</v>
      </c>
      <c r="AT3">
        <v>4.1341547858791511E-4</v>
      </c>
      <c r="AU3">
        <v>3.9917948968552997E-4</v>
      </c>
      <c r="AV3">
        <v>3.8573069912837892E-4</v>
      </c>
      <c r="AW3">
        <v>3.7300985101631936E-4</v>
      </c>
      <c r="AX3">
        <v>3.6096328464073314E-4</v>
      </c>
      <c r="AY3">
        <v>3.4954230336813546E-4</v>
      </c>
      <c r="AZ3">
        <v>3.3870262584463894E-4</v>
      </c>
      <c r="BA3">
        <v>3.2840390738807663E-4</v>
      </c>
      <c r="BB3">
        <v>3.1860932142070502E-4</v>
      </c>
      <c r="BC3">
        <v>3.0928519242524026E-4</v>
      </c>
      <c r="BD3">
        <v>3.0040067324982398E-4</v>
      </c>
      <c r="BE3">
        <v>2.9192746069822082E-4</v>
      </c>
      <c r="BF3">
        <v>2.8383954426358416E-4</v>
      </c>
      <c r="BG3">
        <v>2.7611298363234833E-4</v>
      </c>
      <c r="BH3">
        <v>2.6872571122702144E-4</v>
      </c>
      <c r="BI3">
        <v>2.6165735659531295E-4</v>
      </c>
      <c r="BJ3">
        <v>2.5488908990631715E-4</v>
      </c>
      <c r="BK3">
        <v>2.4840348219700841E-4</v>
      </c>
      <c r="BL3">
        <v>2.4218438033618415E-4</v>
      </c>
      <c r="BM3">
        <v>2.3621679494790953E-4</v>
      </c>
      <c r="BN3">
        <v>2.304867997705808E-4</v>
      </c>
      <c r="BO3">
        <v>2.2498144112751306E-4</v>
      </c>
      <c r="BP3">
        <v>2.1968865635592312E-4</v>
      </c>
      <c r="BQ3">
        <v>2.1459720018787181E-4</v>
      </c>
      <c r="BR3">
        <v>2.0969657820287424E-4</v>
      </c>
      <c r="BS3">
        <v>2.0497698658064088E-4</v>
      </c>
      <c r="BT3">
        <v>2.0042925747635647E-4</v>
      </c>
      <c r="BU3">
        <v>1.9604480942227436E-4</v>
      </c>
      <c r="BV3">
        <v>1.9181560222999644E-4</v>
      </c>
      <c r="BW3">
        <v>1.8773409592919192E-4</v>
      </c>
      <c r="BX3">
        <v>1.8379321333201277E-4</v>
      </c>
      <c r="BY3">
        <v>1.799863058591507E-4</v>
      </c>
      <c r="BZ3">
        <v>1.7630712230433089E-4</v>
      </c>
      <c r="CA3">
        <v>1.7274978024983231E-4</v>
      </c>
      <c r="CB3">
        <v>1.6930873987704902E-4</v>
      </c>
      <c r="CC3">
        <v>1.6597877994373918E-4</v>
      </c>
      <c r="CD3">
        <v>1.6275497572395864E-4</v>
      </c>
      <c r="CE3">
        <v>1.5963267872814876E-4</v>
      </c>
      <c r="CF3">
        <v>1.5660749803984497E-4</v>
      </c>
      <c r="CG3">
        <v>1.5367528312227157E-4</v>
      </c>
      <c r="CH3">
        <v>1.508321079629917E-4</v>
      </c>
      <c r="CI3">
        <v>1.4807425643801331E-4</v>
      </c>
      <c r="CJ3">
        <v>1.4539820878851692E-4</v>
      </c>
      <c r="CK3">
        <v>1.4280062911384121E-4</v>
      </c>
      <c r="CL3">
        <v>1.402783537937188E-4</v>
      </c>
      <c r="CM3">
        <v>1.3782838076107531E-4</v>
      </c>
      <c r="CN3">
        <v>1.3544785955418666E-4</v>
      </c>
      <c r="CO3">
        <v>1.3313408208364997E-4</v>
      </c>
      <c r="CP3">
        <v>1.3088447405561389E-4</v>
      </c>
      <c r="CQ3">
        <v>1.2869658699809345E-4</v>
      </c>
      <c r="CR3">
        <v>1.2656809084201303E-4</v>
      </c>
      <c r="CS3">
        <v>1.2449676701296709E-4</v>
      </c>
      <c r="CT3">
        <v>1.2248050199360796E-4</v>
      </c>
      <c r="CU3">
        <v>1.2051728132008326E-4</v>
      </c>
      <c r="CV3">
        <v>1.1860518397914689E-4</v>
      </c>
      <c r="CW3">
        <v>1.1674237717542887E-4</v>
      </c>
      <c r="CX3">
        <v>1.1492711144097133E-4</v>
      </c>
      <c r="CY3">
        <v>1.1315771606147536E-4</v>
      </c>
      <c r="CZ3">
        <v>1.1143259479586133E-4</v>
      </c>
      <c r="DA3">
        <v>1.09750221867667E-4</v>
      </c>
      <c r="DB3">
        <v>1.0810913820858756E-4</v>
      </c>
      <c r="DC3">
        <v>1.0650794793604325E-4</v>
      </c>
      <c r="DD3">
        <v>1.0494531504813961E-4</v>
      </c>
      <c r="DE3">
        <v>1.0341996032069683E-4</v>
      </c>
      <c r="DF3">
        <v>1.0193065839224209E-4</v>
      </c>
      <c r="DG3">
        <v>1.0047623502396637E-4</v>
      </c>
      <c r="DH3">
        <v>9.9055564522648726E-5</v>
      </c>
      <c r="DI3">
        <v>9.7667567315481849E-5</v>
      </c>
      <c r="DJ3">
        <v>9.6311207666569535E-5</v>
      </c>
      <c r="DK3">
        <v>9.4985491525643293E-5</v>
      </c>
      <c r="DL3">
        <v>9.3689464500253586E-5</v>
      </c>
      <c r="DM3">
        <v>9.2422209943337146E-5</v>
      </c>
      <c r="DN3">
        <v>9.1182847148661925E-5</v>
      </c>
      <c r="DO3">
        <v>8.9970529647194939E-5</v>
      </c>
      <c r="DP3">
        <v>8.8784443597945739E-5</v>
      </c>
      <c r="DQ3">
        <v>8.7623806267294463E-5</v>
      </c>
      <c r="DR3">
        <v>8.6487864591247351E-5</v>
      </c>
      <c r="DS3">
        <v>8.5375893815448862E-5</v>
      </c>
      <c r="DT3">
        <v>8.428719620814469E-5</v>
      </c>
      <c r="DU3">
        <v>8.3221099841620914E-5</v>
      </c>
      <c r="DV3">
        <v>8.217695743795709E-5</v>
      </c>
      <c r="DW3">
        <v>8.1154145275210104E-5</v>
      </c>
    </row>
    <row r="4" spans="1:402" x14ac:dyDescent="0.25">
      <c r="A4" t="s">
        <v>32</v>
      </c>
      <c r="B4" s="27" t="s">
        <v>52</v>
      </c>
      <c r="C4">
        <v>0.39605036725531584</v>
      </c>
      <c r="D4">
        <v>0.23521562757260978</v>
      </c>
      <c r="E4">
        <v>0.17341967706873754</v>
      </c>
      <c r="F4">
        <v>0.13969534187733812</v>
      </c>
      <c r="G4">
        <v>0.11812305433361997</v>
      </c>
      <c r="H4">
        <v>0.10299452177724223</v>
      </c>
      <c r="I4">
        <v>9.1725528696990744E-2</v>
      </c>
      <c r="J4">
        <v>4.7513105216251336E-2</v>
      </c>
      <c r="K4">
        <v>3.5725075706244294E-2</v>
      </c>
      <c r="L4">
        <v>2.7681796595367764E-2</v>
      </c>
      <c r="M4">
        <v>2.1977717281533731E-2</v>
      </c>
      <c r="N4">
        <v>1.7803134646811023E-2</v>
      </c>
      <c r="O4">
        <v>1.466686914167975E-2</v>
      </c>
      <c r="P4">
        <v>1.2257962792389136E-2</v>
      </c>
      <c r="Q4">
        <v>1.0372354107565296E-2</v>
      </c>
      <c r="R4">
        <v>8.8719644951538671E-3</v>
      </c>
      <c r="S4">
        <v>7.6608583891716632E-3</v>
      </c>
      <c r="T4">
        <v>6.6708248557931114E-3</v>
      </c>
      <c r="U4">
        <v>5.8523704021467863E-3</v>
      </c>
      <c r="V4">
        <v>5.1689300339008738E-3</v>
      </c>
      <c r="W4">
        <v>4.5930519820847233E-3</v>
      </c>
      <c r="X4">
        <v>4.1038262289707032E-3</v>
      </c>
      <c r="Y4">
        <v>3.6851161614252547E-3</v>
      </c>
      <c r="Z4">
        <v>3.3243202642736615E-3</v>
      </c>
      <c r="AA4">
        <v>3.0114906016538451E-3</v>
      </c>
      <c r="AB4">
        <v>2.7386958121933674E-3</v>
      </c>
      <c r="AC4">
        <v>2.499554440242253E-3</v>
      </c>
      <c r="AD4">
        <v>2.2888887220066591E-3</v>
      </c>
      <c r="AE4">
        <v>2.1024647359495479E-3</v>
      </c>
      <c r="AF4">
        <v>1.9367952684769434E-3</v>
      </c>
      <c r="AG4">
        <v>1.7889887617137815E-3</v>
      </c>
      <c r="AH4">
        <v>1.6566324942354695E-3</v>
      </c>
      <c r="AI4">
        <v>1.5377014528717939E-3</v>
      </c>
      <c r="AJ4">
        <v>1.4304866693470762E-3</v>
      </c>
      <c r="AK4">
        <v>1.3335384362617444E-3</v>
      </c>
      <c r="AL4">
        <v>1.2456209924529063E-3</v>
      </c>
      <c r="AM4">
        <v>1.1656761188150319E-3</v>
      </c>
      <c r="AN4">
        <v>1.0927937078416049E-3</v>
      </c>
      <c r="AO4">
        <v>1.0261878292151512E-3</v>
      </c>
      <c r="AP4">
        <v>9.6517715543916155E-4</v>
      </c>
      <c r="AQ4">
        <v>9.0916886788517098E-4</v>
      </c>
      <c r="AR4">
        <v>8.5764535750683618E-4</v>
      </c>
      <c r="AS4">
        <v>8.1015318216590398E-4</v>
      </c>
      <c r="AT4">
        <v>7.6629385581087782E-4</v>
      </c>
      <c r="AU4">
        <v>7.2571613223476801E-4</v>
      </c>
      <c r="AV4">
        <v>6.8810951411990302E-4</v>
      </c>
      <c r="AW4">
        <v>6.5319877122061527E-4</v>
      </c>
      <c r="AX4">
        <v>6.2073929331540672E-4</v>
      </c>
      <c r="AY4">
        <v>5.9051313658784171E-4</v>
      </c>
      <c r="AZ4">
        <v>5.6232564833973229E-4</v>
      </c>
      <c r="BA4">
        <v>5.3600257589864913E-4</v>
      </c>
      <c r="BB4">
        <v>5.1138758239895955E-4</v>
      </c>
      <c r="BC4">
        <v>4.883401056715211E-4</v>
      </c>
      <c r="BD4">
        <v>4.6673350745234815E-4</v>
      </c>
      <c r="BE4">
        <v>4.4645346904376404E-4</v>
      </c>
      <c r="BF4">
        <v>4.2739659684577812E-4</v>
      </c>
      <c r="BG4">
        <v>4.0946920714492728E-4</v>
      </c>
      <c r="BH4">
        <v>3.9258626445819774E-4</v>
      </c>
      <c r="BI4">
        <v>3.766704517833609E-4</v>
      </c>
      <c r="BJ4">
        <v>3.6165135446529625E-4</v>
      </c>
      <c r="BK4">
        <v>3.4746474217914623E-4</v>
      </c>
      <c r="BL4">
        <v>3.3405193585884905E-4</v>
      </c>
      <c r="BM4">
        <v>3.2135924834658132E-4</v>
      </c>
      <c r="BN4">
        <v>3.0933748917231612E-4</v>
      </c>
      <c r="BO4">
        <v>2.9794152524728916E-4</v>
      </c>
      <c r="BP4">
        <v>2.8712989041513567E-4</v>
      </c>
      <c r="BQ4">
        <v>2.7686443778596458E-4</v>
      </c>
      <c r="BR4">
        <v>2.6711002961130948E-4</v>
      </c>
      <c r="BS4">
        <v>2.5783426016614424E-4</v>
      </c>
      <c r="BT4">
        <v>2.490072077080434E-4</v>
      </c>
      <c r="BU4">
        <v>2.406012120997314E-4</v>
      </c>
      <c r="BV4">
        <v>2.3259067512347283E-4</v>
      </c>
      <c r="BW4">
        <v>2.2495188089545183E-4</v>
      </c>
      <c r="BX4">
        <v>2.1766283411504792E-4</v>
      </c>
      <c r="BY4">
        <v>2.1070311416571786E-4</v>
      </c>
      <c r="BZ4">
        <v>2.0405374332768537E-4</v>
      </c>
      <c r="CA4">
        <v>1.9769706757354411E-4</v>
      </c>
      <c r="CB4">
        <v>1.9161664860081184E-4</v>
      </c>
      <c r="CC4">
        <v>1.8579716591453506E-4</v>
      </c>
      <c r="CD4">
        <v>1.8022432791155383E-4</v>
      </c>
      <c r="CE4">
        <v>1.7488479103888247E-4</v>
      </c>
      <c r="CF4">
        <v>1.697660862043077E-4</v>
      </c>
      <c r="CG4">
        <v>1.6485655170976892E-4</v>
      </c>
      <c r="CH4">
        <v>1.6014527205920469E-4</v>
      </c>
      <c r="CI4">
        <v>1.5562202206379592E-4</v>
      </c>
      <c r="CJ4">
        <v>1.5127721573022677E-4</v>
      </c>
      <c r="CK4">
        <v>1.4710185947281016E-4</v>
      </c>
      <c r="CL4">
        <v>1.430875092390995E-4</v>
      </c>
      <c r="CM4">
        <v>1.3922623118167859E-4</v>
      </c>
      <c r="CN4">
        <v>1.3551056554697704E-4</v>
      </c>
      <c r="CO4">
        <v>1.319334934857549E-4</v>
      </c>
      <c r="CP4">
        <v>1.2848840651991829E-4</v>
      </c>
      <c r="CQ4">
        <v>1.2516907842699361E-4</v>
      </c>
      <c r="CR4">
        <v>1.2196963932732517E-4</v>
      </c>
      <c r="CS4">
        <v>1.1888455178021769E-4</v>
      </c>
      <c r="CT4">
        <v>1.1590858871412E-4</v>
      </c>
      <c r="CU4">
        <v>1.1303681303280267E-4</v>
      </c>
      <c r="CV4">
        <v>1.1026455875456746E-4</v>
      </c>
      <c r="CW4">
        <v>1.0758741355503557E-4</v>
      </c>
      <c r="CX4">
        <v>1.0500120259616453E-4</v>
      </c>
      <c r="CY4">
        <v>1.0250197353501141E-4</v>
      </c>
      <c r="CZ4">
        <v>1.000859826155352E-4</v>
      </c>
      <c r="DA4">
        <v>9.7749681755499319E-5</v>
      </c>
      <c r="DB4">
        <v>9.548970654846407E-5</v>
      </c>
      <c r="DC4">
        <v>9.3302865107970987E-5</v>
      </c>
      <c r="DD4">
        <v>9.1186127687472701E-5</v>
      </c>
      <c r="DE4">
        <v>8.9136617015359129E-5</v>
      </c>
      <c r="DF4">
        <v>8.7151599289695159E-5</v>
      </c>
      <c r="DG4">
        <v>8.5228475782038351E-5</v>
      </c>
      <c r="DH4">
        <v>8.3364775004007919E-5</v>
      </c>
      <c r="DI4">
        <v>8.1558145394194481E-5</v>
      </c>
      <c r="DJ4">
        <v>7.9806348486530229E-5</v>
      </c>
      <c r="DK4">
        <v>7.8107252524472839E-5</v>
      </c>
      <c r="DL4">
        <v>7.6458826488276694E-5</v>
      </c>
      <c r="DM4">
        <v>7.4859134505288847E-5</v>
      </c>
      <c r="DN4">
        <v>7.3306330615640068E-5</v>
      </c>
      <c r="DO4">
        <v>7.179865386790377E-5</v>
      </c>
      <c r="DP4">
        <v>7.0334423721321262E-5</v>
      </c>
      <c r="DQ4">
        <v>6.8912035733027235E-5</v>
      </c>
      <c r="DR4">
        <v>6.7529957510395675E-5</v>
      </c>
      <c r="DS4">
        <v>6.6186724910165376E-5</v>
      </c>
      <c r="DT4">
        <v>6.4880938467409892E-5</v>
      </c>
      <c r="DU4">
        <v>6.3611260038707199E-5</v>
      </c>
      <c r="DV4">
        <v>6.23764096450472E-5</v>
      </c>
      <c r="DW4">
        <v>6.1175162501099744E-5</v>
      </c>
    </row>
    <row r="5" spans="1:402" x14ac:dyDescent="0.25">
      <c r="A5" t="s">
        <v>32</v>
      </c>
      <c r="B5" s="27" t="s">
        <v>38</v>
      </c>
      <c r="C5">
        <v>0.25834389758697063</v>
      </c>
      <c r="D5">
        <v>0.11057251395034325</v>
      </c>
      <c r="E5">
        <v>6.7306755379136107E-2</v>
      </c>
      <c r="F5">
        <v>4.7325603412725931E-2</v>
      </c>
      <c r="G5">
        <v>3.6012164981968159E-2</v>
      </c>
      <c r="H5">
        <v>2.8807636710700506E-2</v>
      </c>
      <c r="I5">
        <v>2.3853091659103983E-2</v>
      </c>
      <c r="J5">
        <v>1.6869078654846867E-2</v>
      </c>
      <c r="K5">
        <v>1.3538775077954117E-2</v>
      </c>
      <c r="L5">
        <v>1.1120926921952852E-2</v>
      </c>
      <c r="M5">
        <v>9.3079183549432173E-3</v>
      </c>
      <c r="N5">
        <v>7.9121363761507617E-3</v>
      </c>
      <c r="O5">
        <v>6.8137463044217264E-3</v>
      </c>
      <c r="P5">
        <v>5.9332236435688792E-3</v>
      </c>
      <c r="Q5">
        <v>5.2160697235480533E-3</v>
      </c>
      <c r="R5">
        <v>4.6238970419669638E-3</v>
      </c>
      <c r="S5">
        <v>4.1290178552879286E-3</v>
      </c>
      <c r="T5">
        <v>3.7110445280199795E-3</v>
      </c>
      <c r="U5">
        <v>3.3546889889886399E-3</v>
      </c>
      <c r="V5">
        <v>3.048300511870211E-3</v>
      </c>
      <c r="W5">
        <v>2.7828712864902579E-3</v>
      </c>
      <c r="X5">
        <v>2.5513459880588058E-3</v>
      </c>
      <c r="Y5">
        <v>2.3481334296634117E-3</v>
      </c>
      <c r="Z5">
        <v>2.1687553146129321E-3</v>
      </c>
      <c r="AA5">
        <v>2.0095897305523504E-3</v>
      </c>
      <c r="AB5">
        <v>1.8676812187769689E-3</v>
      </c>
      <c r="AC5">
        <v>1.7405983459105909E-3</v>
      </c>
      <c r="AD5">
        <v>1.6263256468333548E-3</v>
      </c>
      <c r="AE5">
        <v>1.5231807597780556E-3</v>
      </c>
      <c r="AF5">
        <v>1.42975024652443E-3</v>
      </c>
      <c r="AG5">
        <v>1.3448394246684734E-3</v>
      </c>
      <c r="AH5">
        <v>1.2674328155182191E-3</v>
      </c>
      <c r="AI5">
        <v>1.1966627113014449E-3</v>
      </c>
      <c r="AJ5">
        <v>1.1317840077655352E-3</v>
      </c>
      <c r="AK5">
        <v>1.072153911887467E-3</v>
      </c>
      <c r="AL5">
        <v>1.0172154725705165E-3</v>
      </c>
      <c r="AM5">
        <v>9.6648413128483574E-4</v>
      </c>
      <c r="AN5">
        <v>9.1953667478139633E-4</v>
      </c>
      <c r="AO5">
        <v>8.7600211087361256E-4</v>
      </c>
      <c r="AP5">
        <v>8.3555409327664993E-4</v>
      </c>
      <c r="AQ5">
        <v>7.9790460149883186E-4</v>
      </c>
      <c r="AR5">
        <v>7.6279864318967662E-4</v>
      </c>
      <c r="AS5">
        <v>7.3000979381459554E-4</v>
      </c>
      <c r="AT5">
        <v>6.993364254561581E-4</v>
      </c>
      <c r="AU5">
        <v>6.7059850545460277E-4</v>
      </c>
      <c r="AV5">
        <v>6.4363486837170974E-4</v>
      </c>
      <c r="AW5">
        <v>6.1830088279842227E-4</v>
      </c>
      <c r="AX5">
        <v>5.944664488897602E-4</v>
      </c>
      <c r="AY5">
        <v>5.7201427400788293E-4</v>
      </c>
      <c r="AZ5">
        <v>5.5083838310270397E-4</v>
      </c>
      <c r="BA5">
        <v>5.3084282793443955E-4</v>
      </c>
      <c r="BB5">
        <v>5.1194056531112214E-4</v>
      </c>
      <c r="BC5">
        <v>4.9405247946251952E-4</v>
      </c>
      <c r="BD5">
        <v>4.7710652772349797E-4</v>
      </c>
      <c r="BE5">
        <v>4.61036992030568E-4</v>
      </c>
      <c r="BF5">
        <v>4.4578382148376062E-4</v>
      </c>
      <c r="BG5">
        <v>4.3129205350241084E-4</v>
      </c>
      <c r="BH5">
        <v>4.1751130299550311E-4</v>
      </c>
      <c r="BI5">
        <v>4.043953105452462E-4</v>
      </c>
      <c r="BJ5">
        <v>3.9190154192305873E-4</v>
      </c>
      <c r="BK5">
        <v>3.7999083236548733E-4</v>
      </c>
      <c r="BL5">
        <v>3.6862706997091476E-4</v>
      </c>
      <c r="BM5">
        <v>3.5777691336600552E-4</v>
      </c>
      <c r="BN5">
        <v>3.474095394583214E-4</v>
      </c>
      <c r="BO5">
        <v>3.3749641765837751E-4</v>
      </c>
      <c r="BP5">
        <v>3.2801110743704376E-4</v>
      </c>
      <c r="BQ5">
        <v>3.1892907649627602E-4</v>
      </c>
      <c r="BR5">
        <v>3.1022753718377744E-4</v>
      </c>
      <c r="BS5">
        <v>3.0188529908476168E-4</v>
      </c>
      <c r="BT5">
        <v>2.9388263598411566E-4</v>
      </c>
      <c r="BU5">
        <v>2.862011656165382E-4</v>
      </c>
      <c r="BV5">
        <v>2.7882374081588751E-4</v>
      </c>
      <c r="BW5">
        <v>2.7173435084264951E-4</v>
      </c>
      <c r="BX5">
        <v>2.6491803181390416E-4</v>
      </c>
      <c r="BY5">
        <v>2.5836078528655997E-4</v>
      </c>
      <c r="BZ5">
        <v>2.52049504154762E-4</v>
      </c>
      <c r="CA5">
        <v>2.4597190511843571E-4</v>
      </c>
      <c r="CB5">
        <v>2.4011646706392569E-4</v>
      </c>
      <c r="CC5">
        <v>2.3447237477126036E-4</v>
      </c>
      <c r="CD5">
        <v>2.2902946742709145E-4</v>
      </c>
      <c r="CE5">
        <v>2.237781914790857E-4</v>
      </c>
      <c r="CF5">
        <v>2.1870955741748376E-4</v>
      </c>
      <c r="CG5">
        <v>2.1381510011354857E-4</v>
      </c>
      <c r="CH5">
        <v>2.0908684238351929E-4</v>
      </c>
      <c r="CI5">
        <v>2.0451726148107869E-4</v>
      </c>
      <c r="CJ5">
        <v>2.0009925825180527E-4</v>
      </c>
      <c r="CK5">
        <v>1.9582612871009856E-4</v>
      </c>
      <c r="CL5">
        <v>1.9169153782310326E-4</v>
      </c>
      <c r="CM5">
        <v>1.8768949530749139E-4</v>
      </c>
      <c r="CN5">
        <v>1.8381433326402111E-4</v>
      </c>
      <c r="CO5">
        <v>1.8006068549174958E-4</v>
      </c>
      <c r="CP5">
        <v>1.7642346833895674E-4</v>
      </c>
      <c r="CQ5">
        <v>1.728978629613975E-4</v>
      </c>
      <c r="CR5">
        <v>1.6947929887064345E-4</v>
      </c>
      <c r="CS5">
        <v>1.6616343866617683E-4</v>
      </c>
      <c r="CT5">
        <v>1.6294616385466862E-4</v>
      </c>
      <c r="CU5">
        <v>1.598235616686615E-4</v>
      </c>
      <c r="CV5">
        <v>1.5679191280479256E-4</v>
      </c>
      <c r="CW5">
        <v>1.5384768000879814E-4</v>
      </c>
      <c r="CX5">
        <v>1.5098749744098494E-4</v>
      </c>
      <c r="CY5">
        <v>1.4820816076162565E-4</v>
      </c>
      <c r="CZ5">
        <v>1.4550661788100561E-4</v>
      </c>
      <c r="DA5">
        <v>1.4287996032355435E-4</v>
      </c>
      <c r="DB5">
        <v>1.403254151598168E-4</v>
      </c>
      <c r="DC5">
        <v>1.3784033746388978E-4</v>
      </c>
      <c r="DD5">
        <v>1.3542220325748572E-4</v>
      </c>
      <c r="DE5">
        <v>1.3306860290499361E-4</v>
      </c>
      <c r="DF5">
        <v>1.3077723492681408E-4</v>
      </c>
      <c r="DG5">
        <v>1.2854590020090474E-4</v>
      </c>
      <c r="DH5">
        <v>1.263724965248758E-4</v>
      </c>
      <c r="DI5">
        <v>1.2425501351318949E-4</v>
      </c>
      <c r="DJ5">
        <v>1.2219152780600985E-4</v>
      </c>
      <c r="DK5">
        <v>1.2018019856809441E-4</v>
      </c>
      <c r="DL5">
        <v>1.1821926325778698E-4</v>
      </c>
      <c r="DM5">
        <v>1.1630703364770165E-4</v>
      </c>
      <c r="DN5">
        <v>1.1444189208009846E-4</v>
      </c>
      <c r="DO5">
        <v>1.126222879412223E-4</v>
      </c>
      <c r="DP5">
        <v>1.1084673434006533E-4</v>
      </c>
      <c r="DQ5">
        <v>1.091138049780847E-4</v>
      </c>
      <c r="DR5">
        <v>1.0742213119740619E-4</v>
      </c>
      <c r="DS5">
        <v>1.057703991959453E-4</v>
      </c>
      <c r="DT5">
        <v>1.0415734739872727E-4</v>
      </c>
      <c r="DU5">
        <v>1.025817639754444E-4</v>
      </c>
      <c r="DV5">
        <v>1.0104248449500969E-4</v>
      </c>
      <c r="DW5">
        <v>9.9538389708514802E-5</v>
      </c>
    </row>
    <row r="6" spans="1:402" x14ac:dyDescent="0.25">
      <c r="A6" t="s">
        <v>33</v>
      </c>
      <c r="B6" s="27" t="s">
        <v>29</v>
      </c>
      <c r="C6">
        <v>0.2833851</v>
      </c>
      <c r="D6">
        <v>0.19789809999999999</v>
      </c>
      <c r="E6">
        <v>0.15043129999999999</v>
      </c>
      <c r="F6">
        <v>0.1192805</v>
      </c>
      <c r="G6">
        <v>9.7199999999999995E-2</v>
      </c>
      <c r="H6">
        <v>8.1299999999999997E-2</v>
      </c>
      <c r="I6">
        <v>6.93E-2</v>
      </c>
      <c r="J6">
        <v>6.0299999999999999E-2</v>
      </c>
      <c r="K6">
        <v>5.28888E-2</v>
      </c>
      <c r="L6">
        <v>4.6800000000000001E-2</v>
      </c>
      <c r="M6">
        <v>4.3099999999999999E-2</v>
      </c>
      <c r="N6">
        <v>4.0099999999999997E-2</v>
      </c>
      <c r="O6">
        <v>3.73E-2</v>
      </c>
      <c r="P6">
        <v>3.4799999999999998E-2</v>
      </c>
      <c r="Q6">
        <v>3.2099999999999997E-2</v>
      </c>
      <c r="R6">
        <v>2.9700000000000001E-2</v>
      </c>
      <c r="S6">
        <v>2.7400000000000001E-2</v>
      </c>
      <c r="T6">
        <v>2.5499999999999998E-2</v>
      </c>
      <c r="U6">
        <v>2.3800000000000002E-2</v>
      </c>
      <c r="V6">
        <v>2.24E-2</v>
      </c>
      <c r="W6">
        <v>2.1100000000000001E-2</v>
      </c>
      <c r="X6">
        <v>1.9900000000000001E-2</v>
      </c>
      <c r="Y6">
        <v>1.89E-2</v>
      </c>
      <c r="Z6">
        <v>1.7899999999999999E-2</v>
      </c>
      <c r="AA6">
        <v>1.7100000000000001E-2</v>
      </c>
      <c r="AB6">
        <v>1.6299999999999999E-2</v>
      </c>
      <c r="AC6">
        <v>1.55E-2</v>
      </c>
      <c r="AD6">
        <v>1.47E-2</v>
      </c>
      <c r="AE6">
        <v>1.41E-2</v>
      </c>
      <c r="AF6">
        <v>1.3476399999999999E-2</v>
      </c>
      <c r="AG6">
        <v>1.2918900000000001E-2</v>
      </c>
      <c r="AH6">
        <v>1.24E-2</v>
      </c>
      <c r="AI6">
        <v>1.19544E-2</v>
      </c>
      <c r="AJ6">
        <v>1.15E-2</v>
      </c>
      <c r="AK6">
        <v>1.11E-2</v>
      </c>
      <c r="AL6">
        <v>1.07826E-2</v>
      </c>
      <c r="AM6">
        <v>1.0500000000000001E-2</v>
      </c>
      <c r="AN6">
        <v>1.01E-2</v>
      </c>
      <c r="AO6">
        <v>9.8600000000000007E-3</v>
      </c>
      <c r="AP6">
        <v>9.5999999999999992E-3</v>
      </c>
      <c r="AQ6">
        <v>9.3500000000000007E-3</v>
      </c>
      <c r="AR6">
        <v>9.1199999999999996E-3</v>
      </c>
      <c r="AS6">
        <v>8.9099999999999995E-3</v>
      </c>
      <c r="AT6">
        <v>8.6999999999999994E-3</v>
      </c>
      <c r="AU6">
        <v>8.5199999999999998E-3</v>
      </c>
      <c r="AV6">
        <v>8.3400000000000002E-3</v>
      </c>
      <c r="AW6">
        <v>8.1700000000000002E-3</v>
      </c>
      <c r="AX6">
        <v>8.0099999999999998E-3</v>
      </c>
      <c r="AY6">
        <v>7.8600000000000007E-3</v>
      </c>
      <c r="AZ6">
        <v>7.7200000000000003E-3</v>
      </c>
      <c r="BA6">
        <v>7.5799999999999999E-3</v>
      </c>
      <c r="BB6">
        <v>7.45E-3</v>
      </c>
      <c r="BC6">
        <v>7.3299999999999997E-3</v>
      </c>
      <c r="BD6">
        <v>7.2100000000000003E-3</v>
      </c>
      <c r="BE6">
        <v>7.1000000000000004E-3</v>
      </c>
      <c r="BF6">
        <v>6.9899999999999997E-3</v>
      </c>
      <c r="BG6">
        <v>6.8900000000000003E-3</v>
      </c>
      <c r="BH6">
        <v>6.7999999999999996E-3</v>
      </c>
      <c r="BI6">
        <v>6.7099999999999998E-3</v>
      </c>
      <c r="BJ6">
        <v>6.62E-3</v>
      </c>
      <c r="BK6">
        <v>6.5300000000000002E-3</v>
      </c>
      <c r="BL6">
        <v>6.45E-3</v>
      </c>
      <c r="BM6">
        <v>6.3699999999999998E-3</v>
      </c>
      <c r="BN6">
        <v>6.2899999999999996E-3</v>
      </c>
      <c r="BO6">
        <v>6.2199999999999998E-3</v>
      </c>
      <c r="BP6">
        <v>6.1399999999999996E-3</v>
      </c>
      <c r="BQ6">
        <v>6.0699999999999999E-3</v>
      </c>
      <c r="BR6">
        <v>6.0099999999999997E-3</v>
      </c>
      <c r="BS6">
        <v>5.94E-3</v>
      </c>
      <c r="BT6">
        <v>5.8700000000000002E-3</v>
      </c>
      <c r="BU6">
        <v>5.8100000000000001E-3</v>
      </c>
      <c r="BV6">
        <v>5.7499999999999999E-3</v>
      </c>
      <c r="BW6">
        <v>5.6800000000000002E-3</v>
      </c>
      <c r="BX6">
        <v>5.62E-3</v>
      </c>
      <c r="BY6">
        <v>5.5599999999999998E-3</v>
      </c>
      <c r="BZ6">
        <v>5.4999999999999997E-3</v>
      </c>
      <c r="CA6">
        <v>5.45E-3</v>
      </c>
      <c r="CB6">
        <v>5.3899999999999998E-3</v>
      </c>
      <c r="CC6">
        <v>5.3400000000000001E-3</v>
      </c>
      <c r="CD6">
        <v>5.28E-3</v>
      </c>
      <c r="CE6">
        <v>5.2300000000000003E-3</v>
      </c>
      <c r="CF6">
        <v>5.1700000000000001E-3</v>
      </c>
      <c r="CG6">
        <v>5.1200000000000004E-3</v>
      </c>
      <c r="CH6">
        <v>5.0699999999999999E-3</v>
      </c>
      <c r="CI6">
        <v>5.0200000000000002E-3</v>
      </c>
      <c r="CJ6">
        <v>4.9699999999999996E-3</v>
      </c>
      <c r="CK6">
        <v>4.9199999999999999E-3</v>
      </c>
      <c r="CL6">
        <v>4.8700000000000002E-3</v>
      </c>
      <c r="CM6">
        <v>4.8199999999999996E-3</v>
      </c>
      <c r="CN6">
        <v>4.7699999999999999E-3</v>
      </c>
      <c r="CO6">
        <v>4.7299999999999998E-3</v>
      </c>
      <c r="CP6">
        <v>4.6800000000000001E-3</v>
      </c>
      <c r="CQ6">
        <v>4.6299999999999996E-3</v>
      </c>
      <c r="CR6">
        <v>4.5900000000000003E-3</v>
      </c>
      <c r="CS6">
        <v>4.5500000000000002E-3</v>
      </c>
      <c r="CT6">
        <v>4.4999999999999997E-3</v>
      </c>
      <c r="CU6">
        <v>4.4600000000000004E-3</v>
      </c>
      <c r="CV6">
        <v>4.4194999999999998E-3</v>
      </c>
      <c r="CW6">
        <v>4.3800000000000002E-3</v>
      </c>
      <c r="CX6">
        <v>4.3400000000000001E-3</v>
      </c>
      <c r="CY6">
        <v>4.2900000000000004E-3</v>
      </c>
      <c r="CZ6">
        <v>4.2500000000000003E-3</v>
      </c>
      <c r="DA6">
        <v>4.2100000000000002E-3</v>
      </c>
      <c r="DB6">
        <v>4.1700000000000001E-3</v>
      </c>
      <c r="DC6">
        <v>4.13E-3</v>
      </c>
      <c r="DD6">
        <v>4.1000000000000003E-3</v>
      </c>
      <c r="DE6">
        <v>4.0600000000000002E-3</v>
      </c>
      <c r="DF6">
        <v>4.0299999999999997E-3</v>
      </c>
      <c r="DG6">
        <v>3.9899999999999996E-3</v>
      </c>
      <c r="DH6">
        <v>3.96E-3</v>
      </c>
      <c r="DI6">
        <v>3.9199999999999999E-3</v>
      </c>
      <c r="DJ6">
        <v>3.8899999999999998E-3</v>
      </c>
      <c r="DK6">
        <v>3.8500000000000001E-3</v>
      </c>
      <c r="DL6">
        <v>3.82E-3</v>
      </c>
      <c r="DM6">
        <v>3.79E-3</v>
      </c>
      <c r="DN6">
        <v>3.7599999999999999E-3</v>
      </c>
      <c r="DO6">
        <v>3.7299999999999998E-3</v>
      </c>
      <c r="DP6">
        <v>3.7000000000000002E-3</v>
      </c>
      <c r="DQ6">
        <v>3.6700000000000001E-3</v>
      </c>
      <c r="DR6">
        <v>3.64E-3</v>
      </c>
      <c r="DS6">
        <v>3.6099999999999999E-3</v>
      </c>
      <c r="DT6">
        <v>3.5799999999999998E-3</v>
      </c>
      <c r="DU6">
        <v>3.5599999999999998E-3</v>
      </c>
      <c r="DV6">
        <v>3.5300000000000002E-3</v>
      </c>
      <c r="DW6">
        <v>3.5100000000000001E-3</v>
      </c>
      <c r="DX6">
        <v>3.49E-3</v>
      </c>
      <c r="DY6">
        <v>3.46E-3</v>
      </c>
      <c r="DZ6">
        <v>3.4399999999999999E-3</v>
      </c>
      <c r="EA6">
        <v>3.4099999999999998E-3</v>
      </c>
      <c r="EB6">
        <v>3.3899999999999998E-3</v>
      </c>
      <c r="EC6">
        <v>3.3600000000000001E-3</v>
      </c>
      <c r="ED6">
        <v>3.3400000000000001E-3</v>
      </c>
      <c r="EE6">
        <v>3.32E-3</v>
      </c>
      <c r="EF6">
        <v>3.3E-3</v>
      </c>
      <c r="EG6">
        <v>3.2799999999999999E-3</v>
      </c>
      <c r="EH6">
        <v>3.2599999999999999E-3</v>
      </c>
      <c r="EI6">
        <v>3.2399999999999998E-3</v>
      </c>
      <c r="EJ6">
        <v>3.2200000000000002E-3</v>
      </c>
      <c r="EK6">
        <v>3.2000000000000002E-3</v>
      </c>
      <c r="EL6">
        <v>3.1800000000000001E-3</v>
      </c>
      <c r="EM6">
        <v>3.16E-3</v>
      </c>
      <c r="EN6">
        <v>3.14E-3</v>
      </c>
      <c r="EO6">
        <v>3.1199999999999999E-3</v>
      </c>
      <c r="EP6">
        <v>3.0999999999999999E-3</v>
      </c>
      <c r="EQ6">
        <v>3.0899999999999999E-3</v>
      </c>
      <c r="ER6">
        <v>3.0699999999999998E-3</v>
      </c>
      <c r="ES6">
        <v>3.0500000000000002E-3</v>
      </c>
      <c r="ET6">
        <v>3.0300000000000001E-3</v>
      </c>
      <c r="EU6">
        <v>3.0100000000000001E-3</v>
      </c>
      <c r="EV6">
        <v>3.0000000000000001E-3</v>
      </c>
      <c r="EW6">
        <v>2.98E-3</v>
      </c>
      <c r="EX6">
        <v>2.96E-3</v>
      </c>
      <c r="EY6">
        <v>2.9499999999999999E-3</v>
      </c>
      <c r="EZ6">
        <v>2.9299999999999999E-3</v>
      </c>
      <c r="FA6">
        <v>2.9199999999999999E-3</v>
      </c>
      <c r="FB6">
        <v>2.8999999999999998E-3</v>
      </c>
      <c r="FC6">
        <v>2.8800000000000002E-3</v>
      </c>
      <c r="FD6">
        <v>2.8700000000000002E-3</v>
      </c>
      <c r="FE6">
        <v>2.8500000000000001E-3</v>
      </c>
      <c r="FF6">
        <v>2.8300000000000001E-3</v>
      </c>
      <c r="FG6">
        <v>2.82E-3</v>
      </c>
      <c r="FH6">
        <v>2.8E-3</v>
      </c>
      <c r="FI6">
        <v>2.7899999999999999E-3</v>
      </c>
      <c r="FJ6">
        <v>2.7799999999999999E-3</v>
      </c>
      <c r="FK6">
        <v>2.7599999999999999E-3</v>
      </c>
      <c r="FL6">
        <v>2.7499999999999998E-3</v>
      </c>
      <c r="FM6">
        <v>2.7299999999999998E-3</v>
      </c>
      <c r="FN6">
        <v>2.7200000000000002E-3</v>
      </c>
      <c r="FO6">
        <v>2.7100000000000002E-3</v>
      </c>
      <c r="FP6">
        <v>2.6900000000000001E-3</v>
      </c>
      <c r="FQ6">
        <v>2.6800000000000001E-3</v>
      </c>
      <c r="FR6">
        <v>2.6700000000000001E-3</v>
      </c>
      <c r="FS6">
        <v>2.65E-3</v>
      </c>
      <c r="FT6">
        <v>2.64E-3</v>
      </c>
      <c r="FU6">
        <v>2.63E-3</v>
      </c>
      <c r="FV6">
        <v>2.6099999999999999E-3</v>
      </c>
      <c r="FW6">
        <v>2.5999999999999999E-3</v>
      </c>
      <c r="FX6">
        <v>2.5799999999999998E-3</v>
      </c>
      <c r="FY6">
        <v>2.5699999999999998E-3</v>
      </c>
      <c r="FZ6">
        <v>2.5600000000000002E-3</v>
      </c>
      <c r="GA6">
        <v>2.5500000000000002E-3</v>
      </c>
      <c r="GB6">
        <v>2.5400000000000002E-3</v>
      </c>
      <c r="GC6">
        <v>2.5300000000000001E-3</v>
      </c>
      <c r="GD6">
        <v>2.5100000000000001E-3</v>
      </c>
      <c r="GE6">
        <v>2.5000000000000001E-3</v>
      </c>
      <c r="GF6">
        <v>2.49E-3</v>
      </c>
      <c r="GG6">
        <v>2.48E-3</v>
      </c>
      <c r="GH6">
        <v>2.47E-3</v>
      </c>
      <c r="GI6">
        <v>2.4599999999999999E-3</v>
      </c>
      <c r="GJ6">
        <v>2.4499999999999999E-3</v>
      </c>
      <c r="GK6">
        <v>2.4299999999999999E-3</v>
      </c>
      <c r="GL6">
        <v>2.4199999999999998E-3</v>
      </c>
      <c r="GM6">
        <v>2.4099999999999998E-3</v>
      </c>
      <c r="GN6">
        <v>2.3999999999999998E-3</v>
      </c>
      <c r="GO6">
        <v>2.3900000000000002E-3</v>
      </c>
      <c r="GP6">
        <v>2.3800000000000002E-3</v>
      </c>
      <c r="GQ6">
        <v>2.3600000000000001E-3</v>
      </c>
      <c r="GR6">
        <v>2.3500000000000001E-3</v>
      </c>
      <c r="GS6">
        <v>2.3400000000000001E-3</v>
      </c>
      <c r="GT6">
        <v>2.33E-3</v>
      </c>
      <c r="GU6">
        <v>2.32E-3</v>
      </c>
      <c r="GV6">
        <v>2.31E-3</v>
      </c>
      <c r="GW6">
        <v>2.3E-3</v>
      </c>
      <c r="GX6">
        <v>2.2899999999999999E-3</v>
      </c>
      <c r="GY6">
        <v>2.2799999999999999E-3</v>
      </c>
      <c r="GZ6">
        <v>2.2699999999999999E-3</v>
      </c>
      <c r="HA6">
        <v>2.2599999999999999E-3</v>
      </c>
      <c r="HB6">
        <v>2.2499999999999998E-3</v>
      </c>
      <c r="HC6">
        <v>2.2499999999999998E-3</v>
      </c>
      <c r="HD6">
        <v>2.2399999999999998E-3</v>
      </c>
      <c r="HE6">
        <v>2.2300000000000002E-3</v>
      </c>
      <c r="HF6">
        <v>2.2200000000000002E-3</v>
      </c>
      <c r="HG6">
        <v>2.2100000000000002E-3</v>
      </c>
      <c r="HH6">
        <v>2.2000000000000001E-3</v>
      </c>
      <c r="HI6">
        <v>2.1900000000000001E-3</v>
      </c>
      <c r="HJ6">
        <v>2.1800000000000001E-3</v>
      </c>
      <c r="HK6">
        <v>2.1700000000000001E-3</v>
      </c>
      <c r="HL6">
        <v>2.16E-3</v>
      </c>
      <c r="HM6">
        <v>2.15E-3</v>
      </c>
      <c r="HN6">
        <v>2.14E-3</v>
      </c>
      <c r="HO6">
        <v>2.1299999999999999E-3</v>
      </c>
      <c r="HP6">
        <v>2.1199999999999999E-3</v>
      </c>
      <c r="HQ6">
        <v>2.1099999999999999E-3</v>
      </c>
      <c r="HR6">
        <v>2.0999999999999999E-3</v>
      </c>
      <c r="HS6">
        <v>2.0999999999999999E-3</v>
      </c>
      <c r="HT6">
        <v>2.0899999999999998E-3</v>
      </c>
      <c r="HU6">
        <v>2.0799999999999998E-3</v>
      </c>
      <c r="HV6">
        <v>2.0699999999999998E-3</v>
      </c>
      <c r="HW6">
        <v>2.0699999999999998E-3</v>
      </c>
      <c r="HX6">
        <v>2.0600000000000002E-3</v>
      </c>
      <c r="HY6">
        <v>2.0500000000000002E-3</v>
      </c>
      <c r="HZ6">
        <v>2.0400000000000001E-3</v>
      </c>
      <c r="IA6">
        <v>2.0300000000000001E-3</v>
      </c>
      <c r="IB6">
        <v>2.0200000000000001E-3</v>
      </c>
      <c r="IC6">
        <v>2.0100000000000001E-3</v>
      </c>
      <c r="ID6">
        <v>2E-3</v>
      </c>
      <c r="IE6">
        <v>1.99E-3</v>
      </c>
      <c r="IF6">
        <v>1.98E-3</v>
      </c>
      <c r="IG6">
        <v>1.97E-3</v>
      </c>
      <c r="IH6">
        <v>1.9599999999999999E-3</v>
      </c>
      <c r="II6">
        <v>1.9499999999999999E-3</v>
      </c>
      <c r="IJ6">
        <v>1.9400000000000001E-3</v>
      </c>
      <c r="IK6">
        <v>1.9400000000000001E-3</v>
      </c>
      <c r="IL6">
        <v>1.9300000000000001E-3</v>
      </c>
      <c r="IM6">
        <v>1.92E-3</v>
      </c>
      <c r="IN6">
        <v>1.91E-3</v>
      </c>
      <c r="IO6">
        <v>1.91E-3</v>
      </c>
      <c r="IP6">
        <v>1.9E-3</v>
      </c>
      <c r="IQ6">
        <v>1.89E-3</v>
      </c>
      <c r="IR6">
        <v>1.8799999999999999E-3</v>
      </c>
      <c r="IS6">
        <v>1.8699999999999999E-3</v>
      </c>
      <c r="IT6">
        <v>1.8600000000000001E-3</v>
      </c>
      <c r="IU6">
        <v>1.8500000000000001E-3</v>
      </c>
      <c r="IV6">
        <v>1.8400000000000001E-3</v>
      </c>
      <c r="IW6">
        <v>1.83E-3</v>
      </c>
      <c r="IX6">
        <v>1.82E-3</v>
      </c>
      <c r="IY6">
        <v>1.81E-3</v>
      </c>
      <c r="IZ6">
        <v>1.8E-3</v>
      </c>
      <c r="JA6">
        <v>1.7899999999999999E-3</v>
      </c>
      <c r="JB6">
        <v>1.7799999999999999E-3</v>
      </c>
      <c r="JC6">
        <v>1.7799999999999999E-3</v>
      </c>
      <c r="JD6">
        <v>1.7700000000000001E-3</v>
      </c>
      <c r="JE6">
        <v>1.7600000000000001E-3</v>
      </c>
      <c r="JF6">
        <v>1.75E-3</v>
      </c>
      <c r="JG6">
        <v>1.74E-3</v>
      </c>
      <c r="JH6">
        <v>1.74E-3</v>
      </c>
      <c r="JI6">
        <v>1.73E-3</v>
      </c>
      <c r="JJ6">
        <v>1.72E-3</v>
      </c>
      <c r="JK6">
        <v>1.7099999999999999E-3</v>
      </c>
      <c r="JL6">
        <v>1.6999999999999999E-3</v>
      </c>
      <c r="JM6">
        <v>1.6900000000000001E-3</v>
      </c>
      <c r="JN6">
        <v>1.6900000000000001E-3</v>
      </c>
      <c r="JO6">
        <v>1.6800000000000001E-3</v>
      </c>
      <c r="JP6">
        <v>1.67E-3</v>
      </c>
      <c r="JQ6">
        <v>1.66E-3</v>
      </c>
      <c r="JR6">
        <v>1.65E-3</v>
      </c>
      <c r="JS6">
        <v>1.64E-3</v>
      </c>
      <c r="JT6">
        <v>1.6299999999999999E-3</v>
      </c>
      <c r="JU6">
        <v>1.6199999999999999E-3</v>
      </c>
      <c r="JV6">
        <v>1.6100000000000001E-3</v>
      </c>
      <c r="JW6">
        <v>1.6100000000000001E-3</v>
      </c>
      <c r="JX6">
        <v>1.6000000000000001E-3</v>
      </c>
      <c r="JY6">
        <v>1.5900000000000001E-3</v>
      </c>
      <c r="JZ6">
        <v>1.58E-3</v>
      </c>
      <c r="KA6">
        <v>1.58E-3</v>
      </c>
      <c r="KB6">
        <v>1.57E-3</v>
      </c>
      <c r="KC6">
        <v>1.57E-3</v>
      </c>
      <c r="KD6">
        <v>1.56E-3</v>
      </c>
      <c r="KE6">
        <v>1.5499999999999999E-3</v>
      </c>
      <c r="KF6">
        <v>1.5399999999999999E-3</v>
      </c>
      <c r="KG6">
        <v>1.5399999999999999E-3</v>
      </c>
      <c r="KH6">
        <v>1.5299999999999999E-3</v>
      </c>
      <c r="KI6">
        <v>1.5200000000000001E-3</v>
      </c>
      <c r="KJ6">
        <v>1.5100000000000001E-3</v>
      </c>
      <c r="KK6">
        <v>1.5E-3</v>
      </c>
      <c r="KL6">
        <v>1.49E-3</v>
      </c>
      <c r="KM6">
        <v>1.49E-3</v>
      </c>
      <c r="KN6">
        <v>1.48E-3</v>
      </c>
      <c r="KO6">
        <v>1.48E-3</v>
      </c>
      <c r="KP6">
        <v>1.47E-3</v>
      </c>
      <c r="KQ6">
        <v>1.4599999999999999E-3</v>
      </c>
      <c r="KR6">
        <v>1.4599999999999999E-3</v>
      </c>
      <c r="KS6">
        <v>1.4499999999999999E-3</v>
      </c>
      <c r="KT6">
        <v>1.4499999999999999E-3</v>
      </c>
      <c r="KU6">
        <v>1.4400000000000001E-3</v>
      </c>
      <c r="KV6">
        <v>1.4300000000000001E-3</v>
      </c>
      <c r="KW6">
        <v>1.4300000000000001E-3</v>
      </c>
      <c r="KX6">
        <v>1.42E-3</v>
      </c>
      <c r="KY6">
        <v>1.41E-3</v>
      </c>
      <c r="KZ6">
        <v>1.41E-3</v>
      </c>
      <c r="LA6">
        <v>1.4E-3</v>
      </c>
      <c r="LB6">
        <v>1.4E-3</v>
      </c>
      <c r="LC6">
        <v>1.39E-3</v>
      </c>
      <c r="LD6">
        <v>1.39E-3</v>
      </c>
      <c r="LE6">
        <v>1.3799999999999999E-3</v>
      </c>
      <c r="LF6">
        <v>1.3799999999999999E-3</v>
      </c>
      <c r="LG6">
        <v>1.3699999999999999E-3</v>
      </c>
      <c r="LH6">
        <v>1.3699999999999999E-3</v>
      </c>
      <c r="LI6">
        <v>1.3600000000000001E-3</v>
      </c>
      <c r="LJ6">
        <v>1.3600000000000001E-3</v>
      </c>
      <c r="LK6">
        <v>1.3500000000000001E-3</v>
      </c>
      <c r="LL6">
        <v>1.3500000000000001E-3</v>
      </c>
      <c r="LM6">
        <v>1.34E-3</v>
      </c>
      <c r="LN6">
        <v>1.34E-3</v>
      </c>
      <c r="LO6">
        <v>1.34E-3</v>
      </c>
      <c r="LP6">
        <v>1.34E-3</v>
      </c>
      <c r="LQ6">
        <v>1.33E-3</v>
      </c>
      <c r="LR6">
        <v>1.33E-3</v>
      </c>
      <c r="LS6">
        <v>1.33E-3</v>
      </c>
      <c r="LT6">
        <v>1.32E-3</v>
      </c>
      <c r="LU6">
        <v>1.32E-3</v>
      </c>
      <c r="LV6">
        <v>1.31E-3</v>
      </c>
      <c r="LW6">
        <v>1.31E-3</v>
      </c>
      <c r="LX6">
        <v>1.2999999999999999E-3</v>
      </c>
      <c r="LY6">
        <v>1.2999999999999999E-3</v>
      </c>
      <c r="LZ6">
        <v>1.2899999999999999E-3</v>
      </c>
      <c r="MA6">
        <v>1.2899999999999999E-3</v>
      </c>
      <c r="MB6">
        <v>1.2800000000000001E-3</v>
      </c>
      <c r="MC6">
        <v>1.2800000000000001E-3</v>
      </c>
      <c r="MD6">
        <v>1.2800000000000001E-3</v>
      </c>
      <c r="ME6">
        <v>1.2800000000000001E-3</v>
      </c>
      <c r="MF6">
        <v>1.2700000000000001E-3</v>
      </c>
      <c r="MG6">
        <v>1.2700000000000001E-3</v>
      </c>
      <c r="MH6">
        <v>1.2700000000000001E-3</v>
      </c>
      <c r="MI6">
        <v>1.2600000000000001E-3</v>
      </c>
      <c r="MJ6">
        <v>1.2600000000000001E-3</v>
      </c>
      <c r="MK6">
        <v>1.2600000000000001E-3</v>
      </c>
      <c r="ML6">
        <v>1.25E-3</v>
      </c>
      <c r="MM6">
        <v>1.25E-3</v>
      </c>
      <c r="MN6">
        <v>1.24E-3</v>
      </c>
      <c r="MO6">
        <v>1.24E-3</v>
      </c>
      <c r="MP6">
        <v>1.24E-3</v>
      </c>
      <c r="MQ6">
        <v>1.23E-3</v>
      </c>
      <c r="MR6">
        <v>1.23E-3</v>
      </c>
      <c r="MS6">
        <v>1.23E-3</v>
      </c>
      <c r="MT6">
        <v>1.23E-3</v>
      </c>
      <c r="MU6">
        <v>1.2199999999999999E-3</v>
      </c>
      <c r="MV6">
        <v>1.2199999999999999E-3</v>
      </c>
      <c r="MW6">
        <v>1.2199999999999999E-3</v>
      </c>
      <c r="MX6">
        <v>1.2099999999999999E-3</v>
      </c>
      <c r="MY6">
        <v>1.2099999999999999E-3</v>
      </c>
      <c r="MZ6">
        <v>1.2099999999999999E-3</v>
      </c>
      <c r="NA6">
        <v>1.2099999999999999E-3</v>
      </c>
      <c r="NB6">
        <v>1.1999999999999999E-3</v>
      </c>
      <c r="NC6">
        <v>1.1999999999999999E-3</v>
      </c>
      <c r="ND6">
        <v>1.1999999999999999E-3</v>
      </c>
      <c r="NE6">
        <v>1.1900000000000001E-3</v>
      </c>
      <c r="NF6">
        <v>1.1900000000000001E-3</v>
      </c>
      <c r="NG6">
        <v>1.1800000000000001E-3</v>
      </c>
      <c r="NH6">
        <v>1.1800000000000001E-3</v>
      </c>
      <c r="NI6">
        <v>1.1800000000000001E-3</v>
      </c>
      <c r="NJ6">
        <v>1.17E-3</v>
      </c>
      <c r="NK6">
        <v>1.17E-3</v>
      </c>
      <c r="NL6">
        <v>1.1639E-3</v>
      </c>
      <c r="NM6">
        <v>1.16E-3</v>
      </c>
      <c r="NN6">
        <v>1.16E-3</v>
      </c>
      <c r="NO6">
        <v>1.16E-3</v>
      </c>
      <c r="NP6">
        <v>1.16E-3</v>
      </c>
      <c r="NQ6">
        <v>1.15E-3</v>
      </c>
      <c r="NR6">
        <v>1.15E-3</v>
      </c>
      <c r="NS6">
        <v>1.15E-3</v>
      </c>
      <c r="NT6">
        <v>1.15E-3</v>
      </c>
      <c r="NU6">
        <v>1.15E-3</v>
      </c>
      <c r="NV6">
        <v>1.14E-3</v>
      </c>
      <c r="NW6">
        <v>1.14E-3</v>
      </c>
      <c r="NX6">
        <v>1.14E-3</v>
      </c>
      <c r="NY6">
        <v>1.1299999999999999E-3</v>
      </c>
      <c r="NZ6">
        <v>1.1299999999999999E-3</v>
      </c>
      <c r="OA6">
        <v>1.1199999999999999E-3</v>
      </c>
      <c r="OB6">
        <v>1.1199999999999999E-3</v>
      </c>
      <c r="OC6">
        <v>1.1100000000000001E-3</v>
      </c>
      <c r="OD6">
        <v>1.1100000000000001E-3</v>
      </c>
      <c r="OE6">
        <v>1.1000000000000001E-3</v>
      </c>
      <c r="OF6">
        <v>1.1000000000000001E-3</v>
      </c>
      <c r="OG6">
        <v>1.09E-3</v>
      </c>
      <c r="OH6">
        <v>1.09E-3</v>
      </c>
      <c r="OI6">
        <v>1.09E-3</v>
      </c>
    </row>
    <row r="7" spans="1:402" x14ac:dyDescent="0.25">
      <c r="A7" t="s">
        <v>33</v>
      </c>
      <c r="B7" s="27" t="s">
        <v>30</v>
      </c>
      <c r="C7">
        <v>7.4454474708171209E-2</v>
      </c>
      <c r="D7">
        <v>5.0076653696498052E-2</v>
      </c>
      <c r="E7">
        <v>3.827821011673152E-2</v>
      </c>
      <c r="F7">
        <v>3.1001945525291827E-2</v>
      </c>
      <c r="G7">
        <v>2.6579766536964977E-2</v>
      </c>
      <c r="H7">
        <v>2.3457587548638133E-2</v>
      </c>
      <c r="I7">
        <v>2.1113229571984436E-2</v>
      </c>
      <c r="J7">
        <v>1.9368871595330739E-2</v>
      </c>
      <c r="K7">
        <v>1.7691439688715952E-2</v>
      </c>
      <c r="L7">
        <v>1.6258365758754861E-2</v>
      </c>
      <c r="M7">
        <v>1.4980933852140077E-2</v>
      </c>
      <c r="N7">
        <v>1.3649027237354085E-2</v>
      </c>
      <c r="O7">
        <v>1.241828793774319E-2</v>
      </c>
      <c r="P7">
        <v>1.1188715953307393E-2</v>
      </c>
      <c r="Q7">
        <v>9.9747081712062251E-3</v>
      </c>
      <c r="R7">
        <v>8.8229571984435803E-3</v>
      </c>
      <c r="S7">
        <v>7.7178988326848256E-3</v>
      </c>
      <c r="T7">
        <v>7.1381322957198446E-3</v>
      </c>
      <c r="U7">
        <v>6.5817120622568091E-3</v>
      </c>
      <c r="V7">
        <v>6.124124513618677E-3</v>
      </c>
      <c r="W7">
        <v>5.7354085603112843E-3</v>
      </c>
      <c r="X7">
        <v>5.3778210116731517E-3</v>
      </c>
      <c r="Y7">
        <v>5.0513618677042798E-3</v>
      </c>
      <c r="Z7">
        <v>4.7926070038910506E-3</v>
      </c>
      <c r="AA7">
        <v>4.5494163424124514E-3</v>
      </c>
      <c r="AB7">
        <v>4.321789883268483E-3</v>
      </c>
      <c r="AC7">
        <v>4.1319066147859924E-3</v>
      </c>
      <c r="AD7">
        <v>3.9575875486381326E-3</v>
      </c>
      <c r="AE7">
        <v>3.7943579766536967E-3</v>
      </c>
      <c r="AF7">
        <v>3.653346303501945E-3</v>
      </c>
      <c r="AG7">
        <v>3.5167704280155638E-3</v>
      </c>
      <c r="AH7">
        <v>3.3946303501945522E-3</v>
      </c>
      <c r="AI7">
        <v>3.2824902723735411E-3</v>
      </c>
      <c r="AJ7">
        <v>3.1770038910505834E-3</v>
      </c>
      <c r="AK7">
        <v>3.0792996108949416E-3</v>
      </c>
      <c r="AL7">
        <v>2.9938132295719844E-3</v>
      </c>
      <c r="AM7">
        <v>2.9127626459143968E-3</v>
      </c>
      <c r="AN7">
        <v>2.8317120622568092E-3</v>
      </c>
      <c r="AO7">
        <v>2.7628793774319062E-3</v>
      </c>
      <c r="AP7">
        <v>2.6962645914396892E-3</v>
      </c>
      <c r="AQ7">
        <v>2.6318677042801554E-3</v>
      </c>
      <c r="AR7">
        <v>2.5674708171206225E-3</v>
      </c>
      <c r="AS7">
        <v>2.5130739299610893E-3</v>
      </c>
      <c r="AT7">
        <v>2.460894941634241E-3</v>
      </c>
      <c r="AU7">
        <v>2.4087159533073927E-3</v>
      </c>
      <c r="AV7">
        <v>2.3609727626459145E-3</v>
      </c>
      <c r="AW7">
        <v>2.3132295719844355E-3</v>
      </c>
      <c r="AX7">
        <v>2.2732684824902723E-3</v>
      </c>
      <c r="AY7">
        <v>2.2277431906614787E-3</v>
      </c>
      <c r="AZ7">
        <v>2.1900000000000001E-3</v>
      </c>
      <c r="BA7">
        <v>2.1544747081712065E-3</v>
      </c>
      <c r="BB7">
        <v>2.1189494163424121E-3</v>
      </c>
      <c r="BC7">
        <v>2.0842023346303502E-3</v>
      </c>
      <c r="BD7">
        <v>2.0510116731517511E-3</v>
      </c>
      <c r="BE7">
        <v>2.0170428015564203E-3</v>
      </c>
      <c r="BF7">
        <v>1.9868482490272375E-3</v>
      </c>
      <c r="BG7">
        <v>1.9574319066147858E-3</v>
      </c>
      <c r="BH7">
        <v>1.9310116731517508E-3</v>
      </c>
      <c r="BI7">
        <v>1.9023735408560309E-3</v>
      </c>
      <c r="BJ7">
        <v>1.8759533073929961E-3</v>
      </c>
      <c r="BK7">
        <v>1.8480933852140077E-3</v>
      </c>
      <c r="BL7">
        <v>1.8232295719844359E-3</v>
      </c>
      <c r="BM7">
        <v>1.7991439688715954E-3</v>
      </c>
      <c r="BN7">
        <v>1.7728404669260702E-3</v>
      </c>
      <c r="BO7">
        <v>1.7509727626459142E-3</v>
      </c>
      <c r="BP7">
        <v>1.7268871595330739E-3</v>
      </c>
      <c r="BQ7">
        <v>1.7057976653696498E-3</v>
      </c>
      <c r="BR7">
        <v>1.6854863813229573E-3</v>
      </c>
      <c r="BS7">
        <v>1.6673929961089494E-3</v>
      </c>
      <c r="BT7">
        <v>1.6470817120622567E-3</v>
      </c>
      <c r="BU7">
        <v>1.6275486381322956E-3</v>
      </c>
      <c r="BV7">
        <v>1.6102334630350196E-3</v>
      </c>
      <c r="BW7">
        <v>1.5936964980544747E-3</v>
      </c>
      <c r="BX7">
        <v>1.5763813229571983E-3</v>
      </c>
      <c r="BY7">
        <v>1.5598443579766536E-3</v>
      </c>
      <c r="BZ7">
        <v>1.5463035019455252E-3</v>
      </c>
      <c r="CA7">
        <v>1.5319844357976654E-3</v>
      </c>
      <c r="CB7">
        <v>1.5154474708171206E-3</v>
      </c>
      <c r="CC7">
        <v>1.5019066147859922E-3</v>
      </c>
      <c r="CD7">
        <v>1.4883657587548638E-3</v>
      </c>
      <c r="CE7">
        <v>1.4748249027237354E-3</v>
      </c>
      <c r="CF7">
        <v>1.461284046692607E-3</v>
      </c>
      <c r="CG7">
        <v>1.4477431906614786E-3</v>
      </c>
      <c r="CH7">
        <v>1.436420233463035E-3</v>
      </c>
      <c r="CI7">
        <v>1.4228793774319066E-3</v>
      </c>
      <c r="CJ7">
        <v>1.4123346303501945E-3</v>
      </c>
      <c r="CK7">
        <v>1.4032295719844357E-3</v>
      </c>
      <c r="CL7">
        <v>1.3926848249027238E-3</v>
      </c>
      <c r="CM7">
        <v>1.3821400778210118E-3</v>
      </c>
      <c r="CN7">
        <v>1.370817120622568E-3</v>
      </c>
      <c r="CO7">
        <v>1.3624902723735409E-3</v>
      </c>
      <c r="CP7">
        <v>1.3519455252918289E-3</v>
      </c>
      <c r="CQ7">
        <v>1.3414007782101168E-3</v>
      </c>
      <c r="CR7">
        <v>1.3330739299610896E-3</v>
      </c>
      <c r="CS7">
        <v>1.3247470817120623E-3</v>
      </c>
      <c r="CT7">
        <v>1.3164202334630349E-3</v>
      </c>
      <c r="CU7">
        <v>1.3080933852140076E-3</v>
      </c>
      <c r="CV7">
        <v>1.2997665369649807E-3</v>
      </c>
      <c r="CW7">
        <v>1.2921715953307391E-3</v>
      </c>
      <c r="CX7">
        <v>1.2838910505836576E-3</v>
      </c>
      <c r="CY7">
        <v>1.2763424124513619E-3</v>
      </c>
      <c r="CZ7">
        <v>1.2680155642023345E-3</v>
      </c>
      <c r="DA7">
        <v>1.2626848249027236E-3</v>
      </c>
      <c r="DB7">
        <v>1.2551361867704281E-3</v>
      </c>
      <c r="DC7">
        <v>1.249805447470817E-3</v>
      </c>
      <c r="DD7">
        <v>1.2414785992217897E-3</v>
      </c>
      <c r="DE7">
        <v>1.2339299610894942E-3</v>
      </c>
      <c r="DF7">
        <v>1.225603112840467E-3</v>
      </c>
      <c r="DG7">
        <v>1.2180544747081713E-3</v>
      </c>
      <c r="DH7">
        <v>1.2105058365758756E-3</v>
      </c>
      <c r="DI7">
        <v>1.2029571984435799E-3</v>
      </c>
      <c r="DJ7">
        <v>1.1961867704280156E-3</v>
      </c>
      <c r="DK7">
        <v>1.1908560311284047E-3</v>
      </c>
      <c r="DL7">
        <v>1.1833073929961089E-3</v>
      </c>
      <c r="DM7">
        <v>1.1787548638132295E-3</v>
      </c>
      <c r="DN7">
        <v>1.1734241245136188E-3</v>
      </c>
      <c r="DO7">
        <v>1.1666536964980545E-3</v>
      </c>
      <c r="DP7">
        <v>1.1621011673151752E-3</v>
      </c>
      <c r="DQ7">
        <v>1.1545525291828795E-3</v>
      </c>
      <c r="DR7">
        <v>1.15E-3</v>
      </c>
      <c r="DS7">
        <v>1.1424513618677043E-3</v>
      </c>
      <c r="DT7">
        <v>1.1349027237354085E-3</v>
      </c>
      <c r="DU7">
        <v>1.1303501945525291E-3</v>
      </c>
      <c r="DV7">
        <v>1.123579766536965E-3</v>
      </c>
      <c r="DW7">
        <v>1.1182490272373541E-3</v>
      </c>
      <c r="DX7">
        <v>1.1136964980544748E-3</v>
      </c>
      <c r="DY7">
        <v>1.1069260700389105E-3</v>
      </c>
      <c r="DZ7">
        <v>1.1001556420233464E-3</v>
      </c>
      <c r="EA7">
        <v>1.0933852140077821E-3</v>
      </c>
      <c r="EB7">
        <v>1.0888326848249026E-3</v>
      </c>
      <c r="EC7">
        <v>1.0828404669260699E-3</v>
      </c>
      <c r="ED7">
        <v>1.0760700389105058E-3</v>
      </c>
      <c r="EE7">
        <v>1.0707392996108949E-3</v>
      </c>
      <c r="EF7">
        <v>1.0639688715953308E-3</v>
      </c>
      <c r="EG7">
        <v>1.0594163424124513E-3</v>
      </c>
      <c r="EH7">
        <v>1.052645914396887E-3</v>
      </c>
      <c r="EI7">
        <v>1.0466536964980544E-3</v>
      </c>
      <c r="EJ7">
        <v>1.0398832684824903E-3</v>
      </c>
      <c r="EK7">
        <v>1.0331128404669262E-3</v>
      </c>
      <c r="EL7">
        <v>1.0271206225680933E-3</v>
      </c>
      <c r="EM7">
        <v>1.0225680933852138E-3</v>
      </c>
      <c r="EN7">
        <v>1.0157976653696497E-3</v>
      </c>
      <c r="EO7">
        <v>1.009805447470817E-3</v>
      </c>
      <c r="EP7">
        <v>1.0052529182879378E-3</v>
      </c>
      <c r="EQ7">
        <v>9.9848249027237345E-4</v>
      </c>
      <c r="ER7">
        <v>9.9171206225680915E-4</v>
      </c>
      <c r="ES7">
        <v>9.8350194552529187E-4</v>
      </c>
      <c r="ET7">
        <v>9.7673151750972778E-4</v>
      </c>
      <c r="EU7">
        <v>9.7073929961089499E-4</v>
      </c>
      <c r="EV7">
        <v>9.6396887159533079E-4</v>
      </c>
      <c r="EW7">
        <v>9.5797665369649811E-4</v>
      </c>
      <c r="EX7">
        <v>9.5396887159533066E-4</v>
      </c>
      <c r="EY7">
        <v>9.4821011673151747E-4</v>
      </c>
      <c r="EZ7">
        <v>9.4143968871595327E-4</v>
      </c>
      <c r="FA7">
        <v>9.3544747081712059E-4</v>
      </c>
      <c r="FB7">
        <v>9.272373540856031E-4</v>
      </c>
      <c r="FC7">
        <v>9.204669260700389E-4</v>
      </c>
      <c r="FD7">
        <v>9.1447470817120633E-4</v>
      </c>
      <c r="FE7">
        <v>9.0848249027237354E-4</v>
      </c>
      <c r="FF7">
        <v>9.0171206225680934E-4</v>
      </c>
      <c r="FG7">
        <v>8.9571984435797667E-4</v>
      </c>
      <c r="FH7">
        <v>8.8894941634241236E-4</v>
      </c>
      <c r="FI7">
        <v>8.851750972762645E-4</v>
      </c>
      <c r="FJ7">
        <v>8.7918287937743182E-4</v>
      </c>
      <c r="FK7">
        <v>8.7319066147859925E-4</v>
      </c>
      <c r="FL7">
        <v>8.6719844357976647E-4</v>
      </c>
      <c r="FM7">
        <v>8.612062256809339E-4</v>
      </c>
      <c r="FN7">
        <v>8.5521400778210111E-4</v>
      </c>
      <c r="FO7">
        <v>8.4922178988326843E-4</v>
      </c>
      <c r="FP7">
        <v>8.4400778210116727E-4</v>
      </c>
      <c r="FQ7">
        <v>8.4023346303501931E-4</v>
      </c>
      <c r="FR7">
        <v>8.3424124513618674E-4</v>
      </c>
      <c r="FS7">
        <v>8.2824902723735417E-4</v>
      </c>
      <c r="FT7">
        <v>8.2225680933852149E-4</v>
      </c>
      <c r="FU7">
        <v>8.1626459143968881E-4</v>
      </c>
      <c r="FV7">
        <v>8.1027237354085603E-4</v>
      </c>
      <c r="FW7">
        <v>8.0428015564202335E-4</v>
      </c>
      <c r="FX7">
        <v>8.0128404669260701E-4</v>
      </c>
      <c r="FY7">
        <v>7.9750972762645915E-4</v>
      </c>
      <c r="FZ7">
        <v>7.9151750972762647E-4</v>
      </c>
      <c r="GA7">
        <v>7.8774319066147861E-4</v>
      </c>
      <c r="GB7">
        <v>7.8252918287937746E-4</v>
      </c>
      <c r="GC7">
        <v>7.787548638132296E-4</v>
      </c>
      <c r="GD7">
        <v>7.7054474708171199E-4</v>
      </c>
      <c r="GE7">
        <v>7.6455252918287931E-4</v>
      </c>
      <c r="GF7">
        <v>7.5856031128404664E-4</v>
      </c>
      <c r="GG7">
        <v>7.5256809338521396E-4</v>
      </c>
      <c r="GH7">
        <v>7.4657587548638128E-4</v>
      </c>
      <c r="GI7">
        <v>7.405836575875486E-4</v>
      </c>
      <c r="GJ7">
        <v>7.3536964980544734E-4</v>
      </c>
      <c r="GK7">
        <v>7.3237354085603111E-4</v>
      </c>
      <c r="GL7">
        <v>7.2937743190661488E-4</v>
      </c>
      <c r="GM7">
        <v>7.233852140077822E-4</v>
      </c>
      <c r="GN7">
        <v>7.2038910505836575E-4</v>
      </c>
      <c r="GO7">
        <v>7.151750972762647E-4</v>
      </c>
      <c r="GP7">
        <v>7.1140077821011663E-4</v>
      </c>
      <c r="GQ7">
        <v>7.0762645914396877E-4</v>
      </c>
      <c r="GR7">
        <v>7.0463035019455254E-4</v>
      </c>
      <c r="GS7">
        <v>6.9863813229571986E-4</v>
      </c>
      <c r="GT7">
        <v>6.94863813229572E-4</v>
      </c>
      <c r="GU7">
        <v>6.9108949416342414E-4</v>
      </c>
      <c r="GV7">
        <v>6.8809338521400769E-4</v>
      </c>
      <c r="GW7">
        <v>6.8210116731517501E-4</v>
      </c>
      <c r="GX7">
        <v>6.7832684824902726E-4</v>
      </c>
      <c r="GY7">
        <v>6.7533073929961092E-4</v>
      </c>
      <c r="GZ7">
        <v>6.7233463035019459E-4</v>
      </c>
      <c r="HA7">
        <v>6.663424124513618E-4</v>
      </c>
      <c r="HB7">
        <v>6.6556420233463039E-4</v>
      </c>
      <c r="HC7">
        <v>6.6035019455252912E-4</v>
      </c>
      <c r="HD7">
        <v>6.5657587548638126E-4</v>
      </c>
      <c r="HE7">
        <v>6.5579766536964985E-4</v>
      </c>
      <c r="HF7">
        <v>6.4980544747081717E-4</v>
      </c>
      <c r="HG7">
        <v>6.4680933852140072E-4</v>
      </c>
      <c r="HH7">
        <v>6.4303501945525286E-4</v>
      </c>
      <c r="HI7">
        <v>6.4003891050583663E-4</v>
      </c>
      <c r="HJ7">
        <v>6.3848249027237348E-4</v>
      </c>
      <c r="HK7">
        <v>6.3548638132295714E-4</v>
      </c>
      <c r="HL7">
        <v>6.339299610894941E-4</v>
      </c>
      <c r="HM7">
        <v>6.3315175097276269E-4</v>
      </c>
      <c r="HN7">
        <v>6.3159533073929965E-4</v>
      </c>
      <c r="HO7">
        <v>6.285992217898832E-4</v>
      </c>
      <c r="HP7">
        <v>6.2704280155642016E-4</v>
      </c>
      <c r="HQ7">
        <v>6.232684824902723E-4</v>
      </c>
      <c r="HR7">
        <v>6.2249027237354089E-4</v>
      </c>
      <c r="HS7">
        <v>6.2093385214007785E-4</v>
      </c>
      <c r="HT7">
        <v>6.1715953307392999E-4</v>
      </c>
      <c r="HU7">
        <v>6.1560311284046695E-4</v>
      </c>
      <c r="HV7">
        <v>6.126070038910505E-4</v>
      </c>
      <c r="HW7">
        <v>6.1105058365758756E-4</v>
      </c>
      <c r="HX7">
        <v>6.072762645914396E-4</v>
      </c>
      <c r="HY7">
        <v>6.0428015564202337E-4</v>
      </c>
      <c r="HZ7">
        <v>6.0272373540856032E-4</v>
      </c>
      <c r="IA7">
        <v>5.9972762645914388E-4</v>
      </c>
      <c r="IB7">
        <v>5.9595330739299613E-4</v>
      </c>
      <c r="IC7">
        <v>5.9439688715953298E-4</v>
      </c>
      <c r="ID7">
        <v>5.9062256809338512E-4</v>
      </c>
      <c r="IE7">
        <v>5.8762645914396889E-4</v>
      </c>
      <c r="IF7">
        <v>5.8607003891050584E-4</v>
      </c>
      <c r="IG7">
        <v>5.845136186770428E-4</v>
      </c>
      <c r="IH7">
        <v>5.7996108949416342E-4</v>
      </c>
      <c r="II7">
        <v>5.7840466926070038E-4</v>
      </c>
      <c r="IJ7">
        <v>5.7762645914396886E-4</v>
      </c>
      <c r="IK7">
        <v>5.7607003891050582E-4</v>
      </c>
      <c r="IL7">
        <v>5.7451361867704278E-4</v>
      </c>
      <c r="IM7">
        <v>5.7073929961089492E-4</v>
      </c>
      <c r="IN7">
        <v>5.6918287937743187E-4</v>
      </c>
      <c r="IO7">
        <v>5.6840466926070035E-4</v>
      </c>
      <c r="IP7">
        <v>5.6684824902723742E-4</v>
      </c>
      <c r="IQ7">
        <v>5.6307392996108945E-4</v>
      </c>
      <c r="IR7">
        <v>5.6229571984435793E-4</v>
      </c>
      <c r="IS7">
        <v>5.5852140077821007E-4</v>
      </c>
      <c r="IT7">
        <v>5.5696498054474703E-4</v>
      </c>
      <c r="IU7">
        <v>5.5319066147859917E-4</v>
      </c>
      <c r="IV7">
        <v>5.5241245136186776E-4</v>
      </c>
      <c r="IW7">
        <v>5.486381322957199E-4</v>
      </c>
      <c r="IX7">
        <v>5.4708171206225686E-4</v>
      </c>
      <c r="IY7">
        <v>5.4552529182879382E-4</v>
      </c>
      <c r="IZ7">
        <v>5.4175097276264596E-4</v>
      </c>
      <c r="JA7">
        <v>5.379766536964981E-4</v>
      </c>
      <c r="JB7">
        <v>5.3642023346303505E-4</v>
      </c>
      <c r="JC7">
        <v>5.3342412451361872E-4</v>
      </c>
      <c r="JD7">
        <v>5.2964980544747075E-4</v>
      </c>
      <c r="JE7">
        <v>5.2809338521400771E-4</v>
      </c>
      <c r="JF7">
        <v>5.2431906614785985E-4</v>
      </c>
      <c r="JG7">
        <v>5.2132295719844351E-4</v>
      </c>
      <c r="JH7">
        <v>5.1976653696498047E-4</v>
      </c>
      <c r="JI7">
        <v>5.1599221789883271E-4</v>
      </c>
      <c r="JJ7">
        <v>5.1521400778210109E-4</v>
      </c>
      <c r="JK7">
        <v>5.1143968871595333E-4</v>
      </c>
      <c r="JL7">
        <v>5.0988326848249029E-4</v>
      </c>
      <c r="JM7">
        <v>5.0910505836575877E-4</v>
      </c>
      <c r="JN7">
        <v>5.0610894941634243E-4</v>
      </c>
      <c r="JO7">
        <v>5.0455252918287939E-4</v>
      </c>
      <c r="JP7">
        <v>5.0155642023346305E-4</v>
      </c>
      <c r="JQ7">
        <v>4.9778210116731519E-4</v>
      </c>
      <c r="JR7">
        <v>4.9700389105058356E-4</v>
      </c>
      <c r="JS7">
        <v>4.9322957198443581E-4</v>
      </c>
      <c r="JT7">
        <v>4.8945525291828784E-4</v>
      </c>
      <c r="JU7">
        <v>4.8867704280155643E-4</v>
      </c>
      <c r="JV7">
        <v>4.8490272373540852E-4</v>
      </c>
      <c r="JW7">
        <v>4.8112840466926071E-4</v>
      </c>
      <c r="JX7">
        <v>4.7813229571984437E-4</v>
      </c>
      <c r="JY7">
        <v>4.7435797665369651E-4</v>
      </c>
      <c r="JZ7">
        <v>4.7136186770428017E-4</v>
      </c>
      <c r="KA7">
        <v>4.6836575875486384E-4</v>
      </c>
      <c r="KB7">
        <v>4.6459143968871592E-4</v>
      </c>
      <c r="KC7">
        <v>4.6159533073929964E-4</v>
      </c>
      <c r="KD7">
        <v>4.5859922178988324E-4</v>
      </c>
      <c r="KE7">
        <v>4.5560311284046685E-4</v>
      </c>
      <c r="KF7">
        <v>4.518287937743191E-4</v>
      </c>
      <c r="KG7">
        <v>4.4883268482490276E-4</v>
      </c>
      <c r="KH7">
        <v>4.4583657587548642E-4</v>
      </c>
      <c r="KI7">
        <v>4.4206225680933856E-4</v>
      </c>
      <c r="KJ7">
        <v>4.3906614785992211E-4</v>
      </c>
      <c r="KK7">
        <v>4.3607003891050578E-4</v>
      </c>
      <c r="KL7">
        <v>4.3529182879377426E-4</v>
      </c>
      <c r="KM7">
        <v>4.3307392996108944E-4</v>
      </c>
      <c r="KN7">
        <v>4.3229571984435792E-4</v>
      </c>
      <c r="KO7">
        <v>4.2929961089494158E-4</v>
      </c>
      <c r="KP7">
        <v>4.2929961089494158E-4</v>
      </c>
      <c r="KQ7">
        <v>4.2630350194552529E-4</v>
      </c>
      <c r="KR7">
        <v>4.2552529182879377E-4</v>
      </c>
      <c r="KS7">
        <v>4.2252918287937749E-4</v>
      </c>
      <c r="KT7">
        <v>4.2175097276264591E-4</v>
      </c>
      <c r="KU7">
        <v>4.1953307392996109E-4</v>
      </c>
      <c r="KV7">
        <v>4.1875486381322957E-4</v>
      </c>
      <c r="KW7">
        <v>4.1560311284046691E-4</v>
      </c>
      <c r="KX7">
        <v>4.1276264591439684E-4</v>
      </c>
      <c r="KY7">
        <v>4.097665369649805E-4</v>
      </c>
      <c r="KZ7">
        <v>4.0677042801556416E-4</v>
      </c>
      <c r="LA7">
        <v>4.0455252918287935E-4</v>
      </c>
      <c r="LB7">
        <v>3.9933852140077819E-4</v>
      </c>
      <c r="LC7">
        <v>3.9712062256809337E-4</v>
      </c>
      <c r="LD7">
        <v>3.9412451361867703E-4</v>
      </c>
      <c r="LE7">
        <v>3.9112840466926069E-4</v>
      </c>
      <c r="LF7">
        <v>3.8891050583657587E-4</v>
      </c>
      <c r="LG7">
        <v>3.8591439688715954E-4</v>
      </c>
      <c r="LH7">
        <v>3.8369649805447472E-4</v>
      </c>
      <c r="LI7">
        <v>3.829182879377432E-4</v>
      </c>
      <c r="LJ7">
        <v>3.8070038910505838E-4</v>
      </c>
      <c r="LK7">
        <v>3.7770428015564204E-4</v>
      </c>
      <c r="LL7">
        <v>3.7770428015564204E-4</v>
      </c>
      <c r="LM7">
        <v>3.747081712062257E-4</v>
      </c>
      <c r="LN7">
        <v>3.747081712062257E-4</v>
      </c>
      <c r="LO7">
        <v>3.7249027237354088E-4</v>
      </c>
      <c r="LP7">
        <v>3.7249027237354088E-4</v>
      </c>
      <c r="LQ7">
        <v>3.7171206225680931E-4</v>
      </c>
      <c r="LR7">
        <v>3.6949416342412449E-4</v>
      </c>
      <c r="LS7">
        <v>3.6871595330739297E-4</v>
      </c>
      <c r="LT7">
        <v>3.6649805447470815E-4</v>
      </c>
      <c r="LU7">
        <v>3.6571984435797663E-4</v>
      </c>
      <c r="LV7">
        <v>3.6272373540856029E-4</v>
      </c>
      <c r="LW7">
        <v>3.6272373540856029E-4</v>
      </c>
      <c r="LX7">
        <v>3.5972762645914395E-4</v>
      </c>
      <c r="LY7">
        <v>3.5894941634241243E-4</v>
      </c>
      <c r="LZ7">
        <v>3.5673151750972756E-4</v>
      </c>
      <c r="MA7">
        <v>3.5373540856031133E-4</v>
      </c>
      <c r="MB7">
        <v>3.5151750972762651E-4</v>
      </c>
      <c r="MC7">
        <v>3.5073929961089499E-4</v>
      </c>
      <c r="MD7">
        <v>3.4852140077821017E-4</v>
      </c>
      <c r="ME7">
        <v>3.463035019455253E-4</v>
      </c>
      <c r="MF7">
        <v>3.4419455252918292E-4</v>
      </c>
      <c r="MG7">
        <v>3.4286381322957195E-4</v>
      </c>
      <c r="MH7">
        <v>3.421984435797665E-4</v>
      </c>
      <c r="MI7">
        <v>3.4097665369649802E-4</v>
      </c>
      <c r="MJ7">
        <v>3.4075486381322957E-4</v>
      </c>
      <c r="MK7">
        <v>3.3975486381322955E-4</v>
      </c>
      <c r="ML7">
        <v>3.3975486381322955E-4</v>
      </c>
      <c r="MM7">
        <v>3.3897665369649803E-4</v>
      </c>
      <c r="MN7">
        <v>3.3919844357976653E-4</v>
      </c>
      <c r="MO7">
        <v>3.3842023346303501E-4</v>
      </c>
      <c r="MP7">
        <v>3.3864202334630352E-4</v>
      </c>
      <c r="MQ7">
        <v>3.3864202334630352E-4</v>
      </c>
      <c r="MR7">
        <v>3.3786381322957194E-4</v>
      </c>
      <c r="MS7">
        <v>3.380856031128405E-4</v>
      </c>
      <c r="MT7">
        <v>3.3730739299610898E-4</v>
      </c>
      <c r="MU7">
        <v>3.3686381322957197E-4</v>
      </c>
      <c r="MV7">
        <v>3.3664202334630352E-4</v>
      </c>
      <c r="MW7">
        <v>3.3542023346303505E-4</v>
      </c>
      <c r="MX7">
        <v>3.3475486381322954E-4</v>
      </c>
      <c r="MY7">
        <v>3.3408949416342414E-4</v>
      </c>
      <c r="MZ7">
        <v>3.3264591439688721E-4</v>
      </c>
      <c r="NA7">
        <v>3.3153696498054475E-4</v>
      </c>
      <c r="NB7">
        <v>3.3064980544747084E-4</v>
      </c>
      <c r="NC7">
        <v>3.2920622568093387E-4</v>
      </c>
      <c r="ND7">
        <v>3.2809727626459146E-4</v>
      </c>
      <c r="NE7">
        <v>3.2643190661478592E-4</v>
      </c>
      <c r="NF7">
        <v>3.2554474708171202E-4</v>
      </c>
      <c r="NG7">
        <v>3.2410116731517509E-4</v>
      </c>
      <c r="NH7">
        <v>3.2287937743190657E-4</v>
      </c>
      <c r="NI7">
        <v>3.2243579766536967E-4</v>
      </c>
      <c r="NJ7">
        <v>3.2099221789883264E-4</v>
      </c>
      <c r="NK7">
        <v>3.2077042801556424E-4</v>
      </c>
      <c r="NL7">
        <v>3.1999221789883267E-4</v>
      </c>
      <c r="NM7">
        <v>3.2021400778210112E-4</v>
      </c>
      <c r="NN7">
        <v>3.2043579766536962E-4</v>
      </c>
      <c r="NO7">
        <v>3.2043579766536962E-4</v>
      </c>
      <c r="NP7">
        <v>3.198793774319066E-4</v>
      </c>
      <c r="NQ7">
        <v>3.198793774319066E-4</v>
      </c>
      <c r="NR7">
        <v>3.2010116731517511E-4</v>
      </c>
      <c r="NS7">
        <v>3.2010116731517511E-4</v>
      </c>
      <c r="NT7">
        <v>3.2010116731517511E-4</v>
      </c>
      <c r="NU7">
        <v>3.198793774319066E-4</v>
      </c>
      <c r="NV7">
        <v>3.1865758754863813E-4</v>
      </c>
      <c r="NW7">
        <v>3.1843579766536968E-4</v>
      </c>
      <c r="NX7">
        <v>3.1799221789883267E-4</v>
      </c>
      <c r="NY7">
        <v>3.1677042801556425E-4</v>
      </c>
      <c r="NZ7">
        <v>3.1610505836575874E-4</v>
      </c>
      <c r="OA7">
        <v>3.1443968871595332E-4</v>
      </c>
      <c r="OB7">
        <v>3.1399610894941636E-4</v>
      </c>
      <c r="OC7">
        <v>3.1233073929961088E-4</v>
      </c>
      <c r="OD7">
        <v>3.1166536964980543E-4</v>
      </c>
      <c r="OE7">
        <v>3.1022178988326845E-4</v>
      </c>
      <c r="OF7">
        <v>3.0877821011673153E-4</v>
      </c>
      <c r="OG7">
        <v>3.0833463035019452E-4</v>
      </c>
      <c r="OH7">
        <v>3.068910505836576E-4</v>
      </c>
      <c r="OI7">
        <v>3.0622568093385214E-4</v>
      </c>
    </row>
    <row r="8" spans="1:402" x14ac:dyDescent="0.25">
      <c r="A8" t="s">
        <v>33</v>
      </c>
      <c r="B8" s="27" t="s">
        <v>34</v>
      </c>
      <c r="C8">
        <v>3.1613229571984439E-2</v>
      </c>
      <c r="D8">
        <v>2.3284435797665367E-2</v>
      </c>
      <c r="E8">
        <v>1.8901945525291831E-2</v>
      </c>
      <c r="F8">
        <v>1.6319455252918287E-2</v>
      </c>
      <c r="G8">
        <v>1.4654474708171206E-2</v>
      </c>
      <c r="H8">
        <v>1.3342490272373541E-2</v>
      </c>
      <c r="I8">
        <v>1.2248132295719845E-2</v>
      </c>
      <c r="J8">
        <v>1.1389143968871595E-2</v>
      </c>
      <c r="K8">
        <v>1.0488793774319065E-2</v>
      </c>
      <c r="L8">
        <v>9.6531906614785983E-3</v>
      </c>
      <c r="M8">
        <v>8.8410894941634236E-3</v>
      </c>
      <c r="N8">
        <v>8.0289883268482472E-3</v>
      </c>
      <c r="O8">
        <v>7.1991439688715948E-3</v>
      </c>
      <c r="P8">
        <v>6.3810505836575876E-3</v>
      </c>
      <c r="Q8">
        <v>5.5729571984435792E-3</v>
      </c>
      <c r="R8">
        <v>4.8107392996108948E-3</v>
      </c>
      <c r="S8">
        <v>4.0885214007782104E-3</v>
      </c>
      <c r="T8">
        <v>3.7512840466926069E-3</v>
      </c>
      <c r="U8">
        <v>3.476420233463035E-3</v>
      </c>
      <c r="V8">
        <v>3.2480544747081714E-3</v>
      </c>
      <c r="W8">
        <v>3.0579377431906611E-3</v>
      </c>
      <c r="X8">
        <v>2.886070038910506E-3</v>
      </c>
      <c r="Y8">
        <v>2.7424513618677041E-3</v>
      </c>
      <c r="Z8">
        <v>2.6129571984435797E-3</v>
      </c>
      <c r="AA8">
        <v>2.4934630350194548E-3</v>
      </c>
      <c r="AB8">
        <v>2.3922178988326848E-3</v>
      </c>
      <c r="AC8">
        <v>2.2950972762645913E-3</v>
      </c>
      <c r="AD8">
        <v>2.2121011673151749E-3</v>
      </c>
      <c r="AE8">
        <v>2.1361673151750974E-3</v>
      </c>
      <c r="AF8">
        <v>2.0625836575875484E-3</v>
      </c>
      <c r="AG8">
        <v>1.9995992217898832E-3</v>
      </c>
      <c r="AH8">
        <v>1.9425019455252919E-3</v>
      </c>
      <c r="AI8">
        <v>1.8871673151750973E-3</v>
      </c>
      <c r="AJ8">
        <v>1.8335953307392996E-3</v>
      </c>
      <c r="AK8">
        <v>1.7894474708171205E-3</v>
      </c>
      <c r="AL8">
        <v>1.7423501945525292E-3</v>
      </c>
      <c r="AM8">
        <v>1.7046770428015563E-3</v>
      </c>
      <c r="AN8">
        <v>1.663466926070039E-3</v>
      </c>
      <c r="AO8">
        <v>1.6316809338521401E-3</v>
      </c>
      <c r="AP8">
        <v>1.5963579766536964E-3</v>
      </c>
      <c r="AQ8">
        <v>1.5657470817120622E-3</v>
      </c>
      <c r="AR8">
        <v>1.5315992217898831E-3</v>
      </c>
      <c r="AS8">
        <v>1.5062879377431906E-3</v>
      </c>
      <c r="AT8">
        <v>1.4774396887159533E-3</v>
      </c>
      <c r="AU8">
        <v>1.4491789883268481E-3</v>
      </c>
      <c r="AV8">
        <v>1.4256303501945524E-3</v>
      </c>
      <c r="AW8">
        <v>1.4020817120622567E-3</v>
      </c>
      <c r="AX8">
        <v>1.3791206225680932E-3</v>
      </c>
      <c r="AY8">
        <v>1.3608715953307392E-3</v>
      </c>
      <c r="AZ8">
        <v>1.338498054474708E-3</v>
      </c>
      <c r="BA8">
        <v>1.3167120622568093E-3</v>
      </c>
      <c r="BB8">
        <v>1.2990505836575875E-3</v>
      </c>
      <c r="BC8">
        <v>1.277852140077821E-3</v>
      </c>
      <c r="BD8">
        <v>1.2566536964980545E-3</v>
      </c>
      <c r="BE8">
        <v>1.239579766536965E-3</v>
      </c>
      <c r="BF8">
        <v>1.2230933852140078E-3</v>
      </c>
      <c r="BG8">
        <v>1.2024824902723736E-3</v>
      </c>
      <c r="BH8">
        <v>1.1865836575875486E-3</v>
      </c>
      <c r="BI8">
        <v>1.1706848249027236E-3</v>
      </c>
      <c r="BJ8">
        <v>1.154785992217899E-3</v>
      </c>
      <c r="BK8">
        <v>1.1388871595330739E-3</v>
      </c>
      <c r="BL8">
        <v>1.1235758754863812E-3</v>
      </c>
      <c r="BM8">
        <v>1.1076770428015562E-3</v>
      </c>
      <c r="BN8">
        <v>1.0929533073929961E-3</v>
      </c>
      <c r="BO8">
        <v>1.0776420233463034E-3</v>
      </c>
      <c r="BP8">
        <v>1.0664552529182881E-3</v>
      </c>
      <c r="BQ8">
        <v>1.0511439688715954E-3</v>
      </c>
      <c r="BR8">
        <v>1.040544747081712E-3</v>
      </c>
      <c r="BS8">
        <v>1.0258210116731517E-3</v>
      </c>
      <c r="BT8">
        <v>1.0152217898832683E-3</v>
      </c>
      <c r="BU8">
        <v>1.0052101167315176E-3</v>
      </c>
      <c r="BV8">
        <v>9.9048638132295721E-4</v>
      </c>
      <c r="BW8">
        <v>9.804747081712062E-4</v>
      </c>
      <c r="BX8">
        <v>9.6987548638132284E-4</v>
      </c>
      <c r="BY8">
        <v>9.5986381322957204E-4</v>
      </c>
      <c r="BZ8">
        <v>9.5397665369649802E-4</v>
      </c>
      <c r="CA8">
        <v>9.4396498054474711E-4</v>
      </c>
      <c r="CB8">
        <v>9.339533073929961E-4</v>
      </c>
      <c r="CC8">
        <v>9.2394163424124498E-4</v>
      </c>
      <c r="CD8">
        <v>9.1864202334630352E-4</v>
      </c>
      <c r="CE8">
        <v>9.0863035019455251E-4</v>
      </c>
      <c r="CF8">
        <v>8.986186770428015E-4</v>
      </c>
      <c r="CG8">
        <v>8.9273151750972758E-4</v>
      </c>
      <c r="CH8">
        <v>8.8330739299610881E-4</v>
      </c>
      <c r="CI8">
        <v>8.7742023346303499E-4</v>
      </c>
      <c r="CJ8">
        <v>8.7212062256809332E-4</v>
      </c>
      <c r="CK8">
        <v>8.6623346303501951E-4</v>
      </c>
      <c r="CL8">
        <v>8.5680933852140084E-4</v>
      </c>
      <c r="CM8">
        <v>8.5092217898832681E-4</v>
      </c>
      <c r="CN8">
        <v>8.4562256809338513E-4</v>
      </c>
      <c r="CO8">
        <v>8.4032295719844345E-4</v>
      </c>
      <c r="CP8">
        <v>8.3443579766536964E-4</v>
      </c>
      <c r="CQ8">
        <v>8.2913618677042797E-4</v>
      </c>
      <c r="CR8">
        <v>8.2383657587548639E-4</v>
      </c>
      <c r="CS8">
        <v>8.1794941634241248E-4</v>
      </c>
      <c r="CT8">
        <v>8.126498054474708E-4</v>
      </c>
      <c r="CU8">
        <v>8.0735019455252912E-4</v>
      </c>
      <c r="CV8">
        <v>8.0617509727626453E-4</v>
      </c>
      <c r="CW8">
        <v>8.0087548638132296E-4</v>
      </c>
      <c r="CX8">
        <v>7.9557587548638128E-4</v>
      </c>
      <c r="CY8">
        <v>7.902762645914396E-4</v>
      </c>
      <c r="CZ8">
        <v>7.8497665369649814E-4</v>
      </c>
      <c r="DA8">
        <v>7.8380155642023355E-4</v>
      </c>
      <c r="DB8">
        <v>7.7850194552529176E-4</v>
      </c>
      <c r="DC8">
        <v>7.7320233463035019E-4</v>
      </c>
      <c r="DD8">
        <v>7.720272373540856E-4</v>
      </c>
      <c r="DE8">
        <v>7.6672762645914392E-4</v>
      </c>
      <c r="DF8">
        <v>7.6142801556420225E-4</v>
      </c>
      <c r="DG8">
        <v>7.5612840466926067E-4</v>
      </c>
      <c r="DH8">
        <v>7.508287937743191E-4</v>
      </c>
      <c r="DI8">
        <v>7.4552918287937742E-4</v>
      </c>
      <c r="DJ8">
        <v>7.4494163424124508E-4</v>
      </c>
      <c r="DK8">
        <v>7.3964202334630361E-4</v>
      </c>
      <c r="DL8">
        <v>7.3434241245136193E-4</v>
      </c>
      <c r="DM8">
        <v>7.3375486381322959E-4</v>
      </c>
      <c r="DN8">
        <v>7.2845525291828791E-4</v>
      </c>
      <c r="DO8">
        <v>7.2786770428015567E-4</v>
      </c>
      <c r="DP8">
        <v>7.2256809338521399E-4</v>
      </c>
      <c r="DQ8">
        <v>7.2198054474708175E-4</v>
      </c>
      <c r="DR8">
        <v>7.1668093385214007E-4</v>
      </c>
      <c r="DS8">
        <v>7.1138132295719839E-4</v>
      </c>
      <c r="DT8">
        <v>7.0666926070038906E-4</v>
      </c>
      <c r="DU8">
        <v>7.0549416342412447E-4</v>
      </c>
      <c r="DV8">
        <v>7.0078210116731503E-4</v>
      </c>
      <c r="DW8">
        <v>6.9960700389105055E-4</v>
      </c>
      <c r="DX8">
        <v>6.9489494163424133E-4</v>
      </c>
      <c r="DY8">
        <v>6.8959533073929954E-4</v>
      </c>
      <c r="DZ8">
        <v>6.8900778210116741E-4</v>
      </c>
      <c r="EA8">
        <v>6.8429571984435797E-4</v>
      </c>
      <c r="EB8">
        <v>6.7899610894941629E-4</v>
      </c>
      <c r="EC8">
        <v>6.7428404669260696E-4</v>
      </c>
      <c r="ED8">
        <v>6.7369649805447472E-4</v>
      </c>
      <c r="EE8">
        <v>6.6839688715953304E-4</v>
      </c>
      <c r="EF8">
        <v>6.6780933852140069E-4</v>
      </c>
      <c r="EG8">
        <v>6.6309727626459136E-4</v>
      </c>
      <c r="EH8">
        <v>6.5779766536964968E-4</v>
      </c>
      <c r="EI8">
        <v>6.5308560311284046E-4</v>
      </c>
      <c r="EJ8">
        <v>6.5249805447470822E-4</v>
      </c>
      <c r="EK8">
        <v>6.4778599221789889E-4</v>
      </c>
      <c r="EL8">
        <v>6.4248638132295721E-4</v>
      </c>
      <c r="EM8">
        <v>6.3777431906614777E-4</v>
      </c>
      <c r="EN8">
        <v>6.3718677042801553E-4</v>
      </c>
      <c r="EO8">
        <v>6.324747081712062E-4</v>
      </c>
      <c r="EP8">
        <v>6.2776264591439686E-4</v>
      </c>
      <c r="EQ8">
        <v>6.2246303501945518E-4</v>
      </c>
      <c r="ER8">
        <v>6.2187548638132294E-4</v>
      </c>
      <c r="ES8">
        <v>6.171634241245135E-4</v>
      </c>
      <c r="ET8">
        <v>6.1245136186770417E-4</v>
      </c>
      <c r="EU8">
        <v>6.0773929961089506E-4</v>
      </c>
      <c r="EV8">
        <v>6.0243968871595338E-4</v>
      </c>
      <c r="EW8">
        <v>5.9772762645914394E-4</v>
      </c>
      <c r="EX8">
        <v>5.971400778210117E-4</v>
      </c>
      <c r="EY8">
        <v>5.9242801556420237E-4</v>
      </c>
      <c r="EZ8">
        <v>5.8771595330739293E-4</v>
      </c>
      <c r="FA8">
        <v>5.830038910505837E-4</v>
      </c>
      <c r="FB8">
        <v>5.7829182879377426E-4</v>
      </c>
      <c r="FC8">
        <v>5.7502334630350196E-4</v>
      </c>
      <c r="FD8">
        <v>5.6886770428015571E-4</v>
      </c>
      <c r="FE8">
        <v>5.6828015564202336E-4</v>
      </c>
      <c r="FF8">
        <v>5.6356809338521403E-4</v>
      </c>
      <c r="FG8">
        <v>5.5885603112840469E-4</v>
      </c>
      <c r="FH8">
        <v>5.5414396887159536E-4</v>
      </c>
      <c r="FI8">
        <v>5.5355642023346301E-4</v>
      </c>
      <c r="FJ8">
        <v>5.4884435797665368E-4</v>
      </c>
      <c r="FK8">
        <v>5.4413229571984435E-4</v>
      </c>
      <c r="FL8">
        <v>5.3942023346303502E-4</v>
      </c>
      <c r="FM8">
        <v>5.3470817120622558E-4</v>
      </c>
      <c r="FN8">
        <v>5.3412062256809334E-4</v>
      </c>
      <c r="FO8">
        <v>5.2958365758754857E-4</v>
      </c>
      <c r="FP8">
        <v>5.2528404669260702E-4</v>
      </c>
      <c r="FQ8">
        <v>5.2057198443579769E-4</v>
      </c>
      <c r="FR8">
        <v>5.1998443579766534E-4</v>
      </c>
      <c r="FS8">
        <v>5.1444747081712055E-4</v>
      </c>
      <c r="FT8">
        <v>5.1056031128404668E-4</v>
      </c>
      <c r="FU8">
        <v>5.0667315175097281E-4</v>
      </c>
      <c r="FV8">
        <v>5.0319844357976651E-4</v>
      </c>
      <c r="FW8">
        <v>5.0031128404669266E-4</v>
      </c>
      <c r="FX8">
        <v>4.9724902723735404E-4</v>
      </c>
      <c r="FY8">
        <v>4.9418677042801563E-4</v>
      </c>
      <c r="FZ8">
        <v>4.9153696498054479E-4</v>
      </c>
      <c r="GA8">
        <v>4.8906225680933851E-4</v>
      </c>
      <c r="GB8">
        <v>4.86E-4</v>
      </c>
      <c r="GC8">
        <v>4.8252529182879375E-4</v>
      </c>
      <c r="GD8">
        <v>4.7822568093385215E-4</v>
      </c>
      <c r="GE8">
        <v>4.7392607003891049E-4</v>
      </c>
      <c r="GF8">
        <v>4.6962645914396884E-4</v>
      </c>
      <c r="GG8">
        <v>4.6532684824902718E-4</v>
      </c>
      <c r="GH8">
        <v>4.6202723735408555E-4</v>
      </c>
      <c r="GI8">
        <v>4.5855252918287936E-4</v>
      </c>
      <c r="GJ8">
        <v>4.5507782101167316E-4</v>
      </c>
      <c r="GK8">
        <v>4.5260311284046689E-4</v>
      </c>
      <c r="GL8">
        <v>4.4954085603112837E-4</v>
      </c>
      <c r="GM8">
        <v>4.4647859922178985E-4</v>
      </c>
      <c r="GN8">
        <v>4.4400389105058358E-4</v>
      </c>
      <c r="GO8">
        <v>4.4094163424124511E-4</v>
      </c>
      <c r="GP8">
        <v>4.3829182879377433E-4</v>
      </c>
      <c r="GQ8">
        <v>4.3622957198443573E-4</v>
      </c>
      <c r="GR8">
        <v>4.3357976653696494E-4</v>
      </c>
      <c r="GS8">
        <v>4.3092996108949416E-4</v>
      </c>
      <c r="GT8">
        <v>4.2828015564202332E-4</v>
      </c>
      <c r="GU8">
        <v>4.2621789883268482E-4</v>
      </c>
      <c r="GV8">
        <v>4.2315564202334631E-4</v>
      </c>
      <c r="GW8">
        <v>4.2050583657587547E-4</v>
      </c>
      <c r="GX8">
        <v>4.1744357976653695E-4</v>
      </c>
      <c r="GY8">
        <v>4.1538132295719846E-4</v>
      </c>
      <c r="GZ8">
        <v>4.131439688715953E-4</v>
      </c>
      <c r="HA8">
        <v>4.1090661478599219E-4</v>
      </c>
      <c r="HB8">
        <v>4.0925680933852137E-4</v>
      </c>
      <c r="HC8">
        <v>4.0660700389105059E-4</v>
      </c>
      <c r="HD8">
        <v>4.0495719844357977E-4</v>
      </c>
      <c r="HE8">
        <v>4.0271984435797666E-4</v>
      </c>
      <c r="HF8">
        <v>4.0048249027237355E-4</v>
      </c>
      <c r="HG8">
        <v>3.9842023346303506E-4</v>
      </c>
      <c r="HH8">
        <v>3.9577042801556422E-4</v>
      </c>
      <c r="HI8">
        <v>3.9394552529182874E-4</v>
      </c>
      <c r="HJ8">
        <v>3.9212062256809341E-4</v>
      </c>
      <c r="HK8">
        <v>3.9129571984435795E-4</v>
      </c>
      <c r="HL8">
        <v>3.9029571984435798E-4</v>
      </c>
      <c r="HM8">
        <v>3.8929571984435796E-4</v>
      </c>
      <c r="HN8">
        <v>3.8929571984435796E-4</v>
      </c>
      <c r="HO8">
        <v>3.8788326848249025E-4</v>
      </c>
      <c r="HP8">
        <v>3.8688326848249023E-4</v>
      </c>
      <c r="HQ8">
        <v>3.8605836575875488E-4</v>
      </c>
      <c r="HR8">
        <v>3.8464591439688712E-4</v>
      </c>
      <c r="HS8">
        <v>3.8323346303501947E-4</v>
      </c>
      <c r="HT8">
        <v>3.822334630350195E-4</v>
      </c>
      <c r="HU8">
        <v>3.8140856031128404E-4</v>
      </c>
      <c r="HV8">
        <v>3.7999610894941629E-4</v>
      </c>
      <c r="HW8">
        <v>3.7817120622568091E-4</v>
      </c>
      <c r="HX8">
        <v>3.7675875486381321E-4</v>
      </c>
      <c r="HY8">
        <v>3.7552140077821007E-4</v>
      </c>
      <c r="HZ8">
        <v>3.7369649805447469E-4</v>
      </c>
      <c r="IA8">
        <v>3.7187159533073931E-4</v>
      </c>
      <c r="IB8">
        <v>3.7004669260700383E-4</v>
      </c>
      <c r="IC8">
        <v>3.6880933852140074E-4</v>
      </c>
      <c r="ID8">
        <v>3.6739688715953304E-4</v>
      </c>
      <c r="IE8">
        <v>3.6598443579766539E-4</v>
      </c>
      <c r="IF8">
        <v>3.6457198443579759E-4</v>
      </c>
      <c r="IG8">
        <v>3.6315953307392994E-4</v>
      </c>
      <c r="IH8">
        <v>3.6174708171206224E-4</v>
      </c>
      <c r="II8">
        <v>3.6174708171206224E-4</v>
      </c>
      <c r="IJ8">
        <v>3.6074708171206227E-4</v>
      </c>
      <c r="IK8">
        <v>3.5974708171206224E-4</v>
      </c>
      <c r="IL8">
        <v>3.5874708171206222E-4</v>
      </c>
      <c r="IM8">
        <v>3.5815953307392993E-4</v>
      </c>
      <c r="IN8">
        <v>3.5815953307392993E-4</v>
      </c>
      <c r="IO8">
        <v>3.5715953307392996E-4</v>
      </c>
      <c r="IP8">
        <v>3.5574708171206225E-4</v>
      </c>
      <c r="IQ8">
        <v>3.543346303501945E-4</v>
      </c>
      <c r="IR8">
        <v>3.535097276264592E-4</v>
      </c>
      <c r="IS8">
        <v>3.5209727626459139E-4</v>
      </c>
      <c r="IT8">
        <v>3.5068482490272369E-4</v>
      </c>
      <c r="IU8">
        <v>3.4927237354085604E-4</v>
      </c>
      <c r="IV8">
        <v>3.4844747081712063E-4</v>
      </c>
      <c r="IW8">
        <v>3.4703501945525293E-4</v>
      </c>
      <c r="IX8">
        <v>3.4603501945525291E-4</v>
      </c>
      <c r="IY8">
        <v>3.4462256809338515E-4</v>
      </c>
      <c r="IZ8">
        <v>3.4321011673151751E-4</v>
      </c>
      <c r="JA8">
        <v>3.4138521400778213E-4</v>
      </c>
      <c r="JB8">
        <v>3.4056031128404672E-4</v>
      </c>
      <c r="JC8">
        <v>3.3873540856031129E-4</v>
      </c>
      <c r="JD8">
        <v>3.369105058365758E-4</v>
      </c>
      <c r="JE8">
        <v>3.3508560311284043E-4</v>
      </c>
      <c r="JF8">
        <v>3.3384824902723734E-4</v>
      </c>
      <c r="JG8">
        <v>3.3202334630350191E-4</v>
      </c>
      <c r="JH8">
        <v>3.3061089494163421E-4</v>
      </c>
      <c r="JI8">
        <v>3.2961089494163418E-4</v>
      </c>
      <c r="JJ8">
        <v>3.283735408560311E-4</v>
      </c>
      <c r="JK8">
        <v>3.269610894941634E-4</v>
      </c>
      <c r="JL8">
        <v>3.2596108949416337E-4</v>
      </c>
      <c r="JM8">
        <v>3.2513618677042802E-4</v>
      </c>
      <c r="JN8">
        <v>3.2372373540856032E-4</v>
      </c>
      <c r="JO8">
        <v>3.2231128404669262E-4</v>
      </c>
      <c r="JP8">
        <v>3.20956420233463E-4</v>
      </c>
      <c r="JQ8">
        <v>3.1972023346303505E-4</v>
      </c>
      <c r="JR8">
        <v>3.1848404669260698E-4</v>
      </c>
      <c r="JS8">
        <v>3.1683540856031125E-4</v>
      </c>
      <c r="JT8">
        <v>3.1477431906614783E-4</v>
      </c>
      <c r="JU8">
        <v>3.1306692607003893E-4</v>
      </c>
      <c r="JV8">
        <v>3.1141828793774319E-4</v>
      </c>
      <c r="JW8">
        <v>3.0976964980544746E-4</v>
      </c>
      <c r="JX8">
        <v>3.0770856031128404E-4</v>
      </c>
      <c r="JY8">
        <v>3.0570622568093384E-4</v>
      </c>
      <c r="JZ8">
        <v>3.0370389105058364E-4</v>
      </c>
      <c r="KA8">
        <v>3.017603112840467E-4</v>
      </c>
      <c r="KB8">
        <v>2.997579766536965E-4</v>
      </c>
      <c r="KC8">
        <v>2.9781439688715951E-4</v>
      </c>
      <c r="KD8">
        <v>2.9539961089494163E-4</v>
      </c>
      <c r="KE8">
        <v>2.9304357976653696E-4</v>
      </c>
      <c r="KF8">
        <v>2.9104124513618671E-4</v>
      </c>
      <c r="KG8">
        <v>2.8903891050583656E-4</v>
      </c>
      <c r="KH8">
        <v>2.8703657587548636E-4</v>
      </c>
      <c r="KI8">
        <v>2.8503424124513615E-4</v>
      </c>
      <c r="KJ8">
        <v>2.8309066147859922E-4</v>
      </c>
      <c r="KK8">
        <v>2.8203073929961085E-4</v>
      </c>
      <c r="KL8">
        <v>2.8097081712062259E-4</v>
      </c>
      <c r="KM8">
        <v>2.7949844357976655E-4</v>
      </c>
      <c r="KN8">
        <v>2.7849727626459144E-4</v>
      </c>
      <c r="KO8">
        <v>2.7749610894941629E-4</v>
      </c>
      <c r="KP8">
        <v>2.7649494163424124E-4</v>
      </c>
      <c r="KQ8">
        <v>2.7590622568093382E-4</v>
      </c>
      <c r="KR8">
        <v>2.7490505836575877E-4</v>
      </c>
      <c r="KS8">
        <v>2.7390389105058367E-4</v>
      </c>
      <c r="KT8">
        <v>2.728439688715953E-4</v>
      </c>
      <c r="KU8">
        <v>2.7178404669260699E-4</v>
      </c>
      <c r="KV8">
        <v>2.7072412451361862E-4</v>
      </c>
      <c r="KW8">
        <v>2.6925175097276263E-4</v>
      </c>
      <c r="KX8">
        <v>2.6736692607003891E-4</v>
      </c>
      <c r="KY8">
        <v>2.6548210116731518E-4</v>
      </c>
      <c r="KZ8">
        <v>2.6365603112840467E-4</v>
      </c>
      <c r="LA8">
        <v>2.6135875486381322E-4</v>
      </c>
      <c r="LB8">
        <v>2.5876653696498052E-4</v>
      </c>
      <c r="LC8">
        <v>2.5611556420233466E-4</v>
      </c>
      <c r="LD8">
        <v>2.5387704280155642E-4</v>
      </c>
      <c r="LE8">
        <v>2.5210972762645912E-4</v>
      </c>
      <c r="LF8">
        <v>2.5028365758754861E-4</v>
      </c>
      <c r="LG8">
        <v>2.484575875486381E-4</v>
      </c>
      <c r="LH8">
        <v>2.4704396887159532E-4</v>
      </c>
      <c r="LI8">
        <v>2.4610155642023344E-4</v>
      </c>
      <c r="LJ8">
        <v>2.4474669260700387E-4</v>
      </c>
      <c r="LK8">
        <v>2.4380428015564198E-4</v>
      </c>
      <c r="LL8">
        <v>2.4286186770428015E-4</v>
      </c>
      <c r="LM8">
        <v>2.4191945525291829E-4</v>
      </c>
      <c r="LN8">
        <v>2.4103579766536964E-4</v>
      </c>
      <c r="LO8">
        <v>2.4015214007782102E-4</v>
      </c>
      <c r="LP8">
        <v>2.3926848249027237E-4</v>
      </c>
      <c r="LQ8">
        <v>2.3879727626459143E-4</v>
      </c>
      <c r="LR8">
        <v>2.3785486381322957E-4</v>
      </c>
      <c r="LS8">
        <v>2.3685369649805447E-4</v>
      </c>
      <c r="LT8">
        <v>2.3591128404669261E-4</v>
      </c>
      <c r="LU8">
        <v>2.3485136186770426E-4</v>
      </c>
      <c r="LV8">
        <v>2.3385019455252916E-4</v>
      </c>
      <c r="LW8">
        <v>2.3284902723735406E-4</v>
      </c>
      <c r="LX8">
        <v>2.3143540856031128E-4</v>
      </c>
      <c r="LY8">
        <v>2.3037548638132297E-4</v>
      </c>
      <c r="LZ8">
        <v>2.290206225680934E-4</v>
      </c>
      <c r="MA8">
        <v>2.2760700389105057E-4</v>
      </c>
      <c r="MB8">
        <v>2.2625214007782101E-4</v>
      </c>
      <c r="MC8">
        <v>2.2448482490272374E-4</v>
      </c>
      <c r="MD8">
        <v>2.2318871595330739E-4</v>
      </c>
      <c r="ME8">
        <v>2.2230505836575874E-4</v>
      </c>
      <c r="MF8">
        <v>2.205377431906615E-4</v>
      </c>
      <c r="MG8">
        <v>2.1965408560311282E-4</v>
      </c>
      <c r="MH8">
        <v>2.1912412451361867E-4</v>
      </c>
      <c r="MI8">
        <v>2.1859416342412451E-4</v>
      </c>
      <c r="MJ8">
        <v>2.1806420233463035E-4</v>
      </c>
      <c r="MK8">
        <v>2.1788793774319066E-4</v>
      </c>
      <c r="ML8">
        <v>2.1777042801556418E-4</v>
      </c>
      <c r="MM8">
        <v>2.1759416342412451E-4</v>
      </c>
      <c r="MN8">
        <v>2.1747665369649806E-4</v>
      </c>
      <c r="MO8">
        <v>2.173591439688716E-4</v>
      </c>
      <c r="MP8">
        <v>2.1771284046692604E-4</v>
      </c>
      <c r="MQ8">
        <v>2.1759533073929962E-4</v>
      </c>
      <c r="MR8">
        <v>2.1747782101167313E-4</v>
      </c>
      <c r="MS8">
        <v>2.1741906614785992E-4</v>
      </c>
      <c r="MT8">
        <v>2.1730155642023344E-4</v>
      </c>
      <c r="MU8">
        <v>2.1677159533073928E-4</v>
      </c>
      <c r="MV8">
        <v>2.1665408560311283E-4</v>
      </c>
      <c r="MW8">
        <v>2.1618287937743191E-4</v>
      </c>
      <c r="MX8">
        <v>2.1565291828793776E-4</v>
      </c>
      <c r="MY8">
        <v>2.1476926070038908E-4</v>
      </c>
      <c r="MZ8">
        <v>2.1423929961089492E-4</v>
      </c>
      <c r="NA8">
        <v>2.1335564202334628E-4</v>
      </c>
      <c r="NB8">
        <v>2.1241322957198444E-4</v>
      </c>
      <c r="NC8">
        <v>2.1182451361867705E-4</v>
      </c>
      <c r="ND8">
        <v>2.1088210116731516E-4</v>
      </c>
      <c r="NE8">
        <v>2.0988093385214008E-4</v>
      </c>
      <c r="NF8">
        <v>2.0935097276264593E-4</v>
      </c>
      <c r="NG8">
        <v>2.0834980544747083E-4</v>
      </c>
      <c r="NH8">
        <v>2.0781984435797664E-4</v>
      </c>
      <c r="NI8">
        <v>2.0723112840466927E-4</v>
      </c>
      <c r="NJ8">
        <v>2.0664241245136185E-4</v>
      </c>
      <c r="NK8">
        <v>2.0652490272373539E-4</v>
      </c>
      <c r="NL8">
        <v>2.0640739299610894E-4</v>
      </c>
      <c r="NM8">
        <v>2.0628988326848246E-4</v>
      </c>
      <c r="NN8">
        <v>2.0623112840466925E-4</v>
      </c>
      <c r="NO8">
        <v>2.0658482490272371E-4</v>
      </c>
      <c r="NP8">
        <v>2.065260700389105E-4</v>
      </c>
      <c r="NQ8">
        <v>2.065260700389105E-4</v>
      </c>
      <c r="NR8">
        <v>2.0646731517509726E-4</v>
      </c>
      <c r="NS8">
        <v>2.0646731517509726E-4</v>
      </c>
      <c r="NT8">
        <v>2.0640856031128404E-4</v>
      </c>
      <c r="NU8">
        <v>2.063498054474708E-4</v>
      </c>
      <c r="NV8">
        <v>2.0581984435797665E-4</v>
      </c>
      <c r="NW8">
        <v>2.053486381322957E-4</v>
      </c>
      <c r="NX8">
        <v>2.0523112840466928E-4</v>
      </c>
      <c r="NY8">
        <v>2.0470116731517512E-4</v>
      </c>
      <c r="NZ8">
        <v>2.0375875486381323E-4</v>
      </c>
      <c r="OA8">
        <v>2.0322879377431905E-4</v>
      </c>
      <c r="OB8">
        <v>2.0264007782101165E-4</v>
      </c>
      <c r="OC8">
        <v>2.0169766536964976E-4</v>
      </c>
      <c r="OD8">
        <v>2.0110894941634239E-4</v>
      </c>
      <c r="OE8">
        <v>2.0010778210116732E-4</v>
      </c>
      <c r="OF8">
        <v>1.9951906614785989E-4</v>
      </c>
      <c r="OG8">
        <v>1.9893035019455255E-4</v>
      </c>
      <c r="OH8">
        <v>1.9840038910505834E-4</v>
      </c>
      <c r="OI8">
        <v>1.9787042801556421E-4</v>
      </c>
    </row>
    <row r="9" spans="1:402" x14ac:dyDescent="0.25">
      <c r="A9" t="s">
        <v>33</v>
      </c>
      <c r="B9" s="27" t="s">
        <v>28</v>
      </c>
      <c r="C9">
        <v>1.7732929961089494E-2</v>
      </c>
      <c r="D9">
        <v>1.3944498832684825E-2</v>
      </c>
      <c r="E9">
        <v>1.1718677042801556E-2</v>
      </c>
      <c r="F9">
        <v>1.0430583657587549E-2</v>
      </c>
      <c r="G9">
        <v>9.6305836575875485E-3</v>
      </c>
      <c r="H9">
        <v>9.0107392996108954E-3</v>
      </c>
      <c r="I9">
        <v>8.3742412451361867E-3</v>
      </c>
      <c r="J9">
        <v>7.9020233463035026E-3</v>
      </c>
      <c r="K9">
        <v>7.3010894941634239E-3</v>
      </c>
      <c r="L9">
        <v>6.766342412451362E-3</v>
      </c>
      <c r="M9">
        <v>6.2114396887159532E-3</v>
      </c>
      <c r="N9">
        <v>5.6203501945525283E-3</v>
      </c>
      <c r="O9">
        <v>5.0251361867704276E-3</v>
      </c>
      <c r="P9">
        <v>4.429922178988327E-3</v>
      </c>
      <c r="Q9">
        <v>3.8466147859922174E-3</v>
      </c>
      <c r="R9">
        <v>3.2893385214007777E-3</v>
      </c>
      <c r="S9">
        <v>2.7660311284046692E-3</v>
      </c>
      <c r="T9">
        <v>2.5515953307392999E-3</v>
      </c>
      <c r="U9">
        <v>2.3796186770428016E-3</v>
      </c>
      <c r="V9">
        <v>2.2381167315175098E-3</v>
      </c>
      <c r="W9">
        <v>2.1138365758754862E-3</v>
      </c>
      <c r="X9">
        <v>2.005587548638132E-3</v>
      </c>
      <c r="Y9">
        <v>1.9125758754863814E-3</v>
      </c>
      <c r="Z9">
        <v>1.8283735408560309E-3</v>
      </c>
      <c r="AA9">
        <v>1.7521867704280156E-3</v>
      </c>
      <c r="AB9">
        <v>1.6836186770428014E-3</v>
      </c>
      <c r="AC9">
        <v>1.6230661478599221E-3</v>
      </c>
      <c r="AD9">
        <v>1.5637042801556419E-3</v>
      </c>
      <c r="AE9">
        <v>1.5171984435797667E-3</v>
      </c>
      <c r="AF9">
        <v>1.4718832684824901E-3</v>
      </c>
      <c r="AG9">
        <v>1.4273618677042802E-3</v>
      </c>
      <c r="AH9">
        <v>1.3900622568093384E-3</v>
      </c>
      <c r="AI9">
        <v>1.3527626459143968E-3</v>
      </c>
      <c r="AJ9">
        <v>1.3162568093385211E-3</v>
      </c>
      <c r="AK9">
        <v>1.2865758754863812E-3</v>
      </c>
      <c r="AL9">
        <v>1.2572918287937743E-3</v>
      </c>
      <c r="AM9">
        <v>1.2280077821011672E-3</v>
      </c>
      <c r="AN9">
        <v>1.2051517509727625E-3</v>
      </c>
      <c r="AO9">
        <v>1.1770583657587548E-3</v>
      </c>
      <c r="AP9">
        <v>1.1549961089494163E-3</v>
      </c>
      <c r="AQ9">
        <v>1.1329338521400777E-3</v>
      </c>
      <c r="AR9">
        <v>1.1112684824902722E-3</v>
      </c>
      <c r="AS9">
        <v>1.0960311284046694E-3</v>
      </c>
      <c r="AT9">
        <v>1.074762645914397E-3</v>
      </c>
      <c r="AU9">
        <v>1.0599221789883268E-3</v>
      </c>
      <c r="AV9">
        <v>1.0390505836575875E-3</v>
      </c>
      <c r="AW9">
        <v>1.0242101167315175E-3</v>
      </c>
      <c r="AX9">
        <v>1.0097665369649806E-3</v>
      </c>
      <c r="AY9">
        <v>9.9532295719844364E-4</v>
      </c>
      <c r="AZ9">
        <v>9.8127626459143958E-4</v>
      </c>
      <c r="BA9">
        <v>9.6722957198443573E-4</v>
      </c>
      <c r="BB9">
        <v>9.5318287937743199E-4</v>
      </c>
      <c r="BC9">
        <v>9.3913618677042793E-4</v>
      </c>
      <c r="BD9">
        <v>9.2548638132295715E-4</v>
      </c>
      <c r="BE9">
        <v>9.1183657587548636E-4</v>
      </c>
      <c r="BF9">
        <v>8.9778988326848252E-4</v>
      </c>
      <c r="BG9">
        <v>8.845369649805448E-4</v>
      </c>
      <c r="BH9">
        <v>8.7088715953307391E-4</v>
      </c>
      <c r="BI9">
        <v>8.6366536964980545E-4</v>
      </c>
      <c r="BJ9">
        <v>8.5001556420233467E-4</v>
      </c>
      <c r="BK9">
        <v>8.3676264591439685E-4</v>
      </c>
      <c r="BL9">
        <v>8.2954085603112828E-4</v>
      </c>
      <c r="BM9">
        <v>8.1628793774319046E-4</v>
      </c>
      <c r="BN9">
        <v>8.0303501945525296E-4</v>
      </c>
      <c r="BO9">
        <v>7.958132295719845E-4</v>
      </c>
      <c r="BP9">
        <v>7.8295719844357974E-4</v>
      </c>
      <c r="BQ9">
        <v>7.7573540856031129E-4</v>
      </c>
      <c r="BR9">
        <v>7.6891050583657579E-4</v>
      </c>
      <c r="BS9">
        <v>7.5565758754863807E-4</v>
      </c>
      <c r="BT9">
        <v>7.4883268482490279E-4</v>
      </c>
      <c r="BU9">
        <v>7.4200778210116729E-4</v>
      </c>
      <c r="BV9">
        <v>7.2915175097276264E-4</v>
      </c>
      <c r="BW9">
        <v>7.2232684824902714E-4</v>
      </c>
      <c r="BX9">
        <v>7.1550194552529175E-4</v>
      </c>
      <c r="BY9">
        <v>7.0907392996108942E-4</v>
      </c>
      <c r="BZ9">
        <v>7.0224902723735403E-4</v>
      </c>
      <c r="CA9">
        <v>6.9542412451361875E-4</v>
      </c>
      <c r="CB9">
        <v>6.8899610894941632E-4</v>
      </c>
      <c r="CC9">
        <v>6.8217120622568093E-4</v>
      </c>
      <c r="CD9">
        <v>6.7534630350194553E-4</v>
      </c>
      <c r="CE9">
        <v>6.6952140077821006E-4</v>
      </c>
      <c r="CF9">
        <v>6.6329961089494163E-4</v>
      </c>
      <c r="CG9">
        <v>6.5747470817120626E-4</v>
      </c>
      <c r="CH9">
        <v>6.5185603112840468E-4</v>
      </c>
      <c r="CI9">
        <v>6.4663424124513616E-4</v>
      </c>
      <c r="CJ9">
        <v>6.4161867704280154E-4</v>
      </c>
      <c r="CK9">
        <v>6.3760311284046683E-4</v>
      </c>
      <c r="CL9">
        <v>6.3319066147859916E-4</v>
      </c>
      <c r="CM9">
        <v>6.2917509727626456E-4</v>
      </c>
      <c r="CN9">
        <v>6.2455642023346301E-4</v>
      </c>
      <c r="CO9">
        <v>6.2014396887159534E-4</v>
      </c>
      <c r="CP9">
        <v>6.1552529182879378E-4</v>
      </c>
      <c r="CQ9">
        <v>6.1150972762645918E-4</v>
      </c>
      <c r="CR9">
        <v>6.0809727626459143E-4</v>
      </c>
      <c r="CS9">
        <v>6.0428793774319062E-4</v>
      </c>
      <c r="CT9">
        <v>6.0087548638132298E-4</v>
      </c>
      <c r="CU9">
        <v>5.9806614785992218E-4</v>
      </c>
      <c r="CV9">
        <v>5.9425680933852137E-4</v>
      </c>
      <c r="CW9">
        <v>5.9084435797665362E-4</v>
      </c>
      <c r="CX9">
        <v>5.8743190661478598E-4</v>
      </c>
      <c r="CY9">
        <v>5.8462256809338519E-4</v>
      </c>
      <c r="CZ9">
        <v>5.8121011673151755E-4</v>
      </c>
      <c r="DA9">
        <v>5.790038910505836E-4</v>
      </c>
      <c r="DB9">
        <v>5.7619455252918292E-4</v>
      </c>
      <c r="DC9">
        <v>5.7338521400778213E-4</v>
      </c>
      <c r="DD9">
        <v>5.7057587548638134E-4</v>
      </c>
      <c r="DE9">
        <v>5.6676653696498052E-4</v>
      </c>
      <c r="DF9">
        <v>5.6395719844357973E-4</v>
      </c>
      <c r="DG9">
        <v>5.5994163424124513E-4</v>
      </c>
      <c r="DH9">
        <v>5.5652918287937738E-4</v>
      </c>
      <c r="DI9">
        <v>5.5371984435797659E-4</v>
      </c>
      <c r="DJ9">
        <v>5.5030739299610895E-4</v>
      </c>
      <c r="DK9">
        <v>5.4810116731517512E-4</v>
      </c>
      <c r="DL9">
        <v>5.4589494163424118E-4</v>
      </c>
      <c r="DM9">
        <v>5.4368871595330734E-4</v>
      </c>
      <c r="DN9">
        <v>5.4187937743190658E-4</v>
      </c>
      <c r="DO9">
        <v>5.3967315175097274E-4</v>
      </c>
      <c r="DP9">
        <v>5.3686381322957195E-4</v>
      </c>
      <c r="DQ9">
        <v>5.3405447470817116E-4</v>
      </c>
      <c r="DR9">
        <v>5.3124513618677037E-4</v>
      </c>
      <c r="DS9">
        <v>5.2903891050583654E-4</v>
      </c>
      <c r="DT9">
        <v>5.2622957198443575E-4</v>
      </c>
      <c r="DU9">
        <v>5.2342023346303506E-4</v>
      </c>
      <c r="DV9">
        <v>5.2121400778210112E-4</v>
      </c>
      <c r="DW9">
        <v>5.188015564202334E-4</v>
      </c>
      <c r="DX9">
        <v>5.1659533073929956E-4</v>
      </c>
      <c r="DY9">
        <v>5.1378599221789888E-4</v>
      </c>
      <c r="DZ9">
        <v>5.1097665369649809E-4</v>
      </c>
      <c r="EA9">
        <v>5.081673151750973E-4</v>
      </c>
      <c r="EB9">
        <v>5.0515175097276262E-4</v>
      </c>
      <c r="EC9">
        <v>5.0294552529182878E-4</v>
      </c>
      <c r="ED9">
        <v>5.001361867704281E-4</v>
      </c>
      <c r="EE9">
        <v>4.9792996108949416E-4</v>
      </c>
      <c r="EF9">
        <v>4.9551750972762643E-4</v>
      </c>
      <c r="EG9">
        <v>4.9270817120622575E-4</v>
      </c>
      <c r="EH9">
        <v>4.8989883268482485E-4</v>
      </c>
      <c r="EI9">
        <v>4.8648638132295721E-4</v>
      </c>
      <c r="EJ9">
        <v>4.8407392996108948E-4</v>
      </c>
      <c r="EK9">
        <v>4.8066147859922179E-4</v>
      </c>
      <c r="EL9">
        <v>4.7785214007782105E-4</v>
      </c>
      <c r="EM9">
        <v>4.7543968871595333E-4</v>
      </c>
      <c r="EN9">
        <v>4.7263035019455248E-4</v>
      </c>
      <c r="EO9">
        <v>4.6982101167315174E-4</v>
      </c>
      <c r="EP9">
        <v>4.6701167315175101E-4</v>
      </c>
      <c r="EQ9">
        <v>4.6399610894941632E-4</v>
      </c>
      <c r="ER9">
        <v>4.6118677042801559E-4</v>
      </c>
      <c r="ES9">
        <v>4.5717120622568093E-4</v>
      </c>
      <c r="ET9">
        <v>4.541556420233463E-4</v>
      </c>
      <c r="EU9">
        <v>4.5074319066147855E-4</v>
      </c>
      <c r="EV9">
        <v>4.4793385214007782E-4</v>
      </c>
      <c r="EW9">
        <v>4.4552140077821009E-4</v>
      </c>
      <c r="EX9">
        <v>4.4210894941634239E-4</v>
      </c>
      <c r="EY9">
        <v>4.3969649805447467E-4</v>
      </c>
      <c r="EZ9">
        <v>4.3688715953307399E-4</v>
      </c>
      <c r="FA9">
        <v>4.338715953307393E-4</v>
      </c>
      <c r="FB9">
        <v>4.3045914396887155E-4</v>
      </c>
      <c r="FC9">
        <v>4.2644357976653695E-4</v>
      </c>
      <c r="FD9">
        <v>4.2342801556420238E-4</v>
      </c>
      <c r="FE9">
        <v>4.2001556420233463E-4</v>
      </c>
      <c r="FF9">
        <v>4.1720622568093384E-4</v>
      </c>
      <c r="FG9">
        <v>4.1419066147859926E-4</v>
      </c>
      <c r="FH9">
        <v>4.1138132295719842E-4</v>
      </c>
      <c r="FI9">
        <v>4.0896887159533064E-4</v>
      </c>
      <c r="FJ9">
        <v>4.061595330739299E-4</v>
      </c>
      <c r="FK9">
        <v>4.0314396887159522E-4</v>
      </c>
      <c r="FL9">
        <v>4.0033463035019453E-4</v>
      </c>
      <c r="FM9">
        <v>3.9731906614785996E-4</v>
      </c>
      <c r="FN9">
        <v>3.9450972762645911E-4</v>
      </c>
      <c r="FO9">
        <v>3.9149416342412454E-4</v>
      </c>
      <c r="FP9">
        <v>3.8868482490272369E-4</v>
      </c>
      <c r="FQ9">
        <v>3.8627237354085602E-4</v>
      </c>
      <c r="FR9">
        <v>3.8285992217898827E-4</v>
      </c>
      <c r="FS9">
        <v>3.8028871595330733E-4</v>
      </c>
      <c r="FT9">
        <v>3.7707470817120617E-4</v>
      </c>
      <c r="FU9">
        <v>3.7446381322957196E-4</v>
      </c>
      <c r="FV9">
        <v>3.718529182879377E-4</v>
      </c>
      <c r="FW9">
        <v>3.6928171206225676E-4</v>
      </c>
      <c r="FX9">
        <v>3.6667081712062261E-4</v>
      </c>
      <c r="FY9">
        <v>3.6470272373540858E-4</v>
      </c>
      <c r="FZ9">
        <v>3.6273463035019454E-4</v>
      </c>
      <c r="GA9">
        <v>3.6072684824902724E-4</v>
      </c>
      <c r="GB9">
        <v>3.5811595330739298E-4</v>
      </c>
      <c r="GC9">
        <v>3.555447470817121E-4</v>
      </c>
      <c r="GD9">
        <v>3.5233073929961088E-4</v>
      </c>
      <c r="GE9">
        <v>3.490770428015564E-4</v>
      </c>
      <c r="GF9">
        <v>3.4586303501945524E-4</v>
      </c>
      <c r="GG9">
        <v>3.4204591439688717E-4</v>
      </c>
      <c r="GH9">
        <v>3.3947470817120612E-4</v>
      </c>
      <c r="GI9">
        <v>3.3690350194552529E-4</v>
      </c>
      <c r="GJ9">
        <v>3.3433229571984435E-4</v>
      </c>
      <c r="GK9">
        <v>3.3240389105058368E-4</v>
      </c>
      <c r="GL9">
        <v>3.2987237354085606E-4</v>
      </c>
      <c r="GM9">
        <v>3.2794396887159534E-4</v>
      </c>
      <c r="GN9">
        <v>3.253727626459144E-4</v>
      </c>
      <c r="GO9">
        <v>3.2340466926070036E-4</v>
      </c>
      <c r="GP9">
        <v>3.2143657587548633E-4</v>
      </c>
      <c r="GQ9">
        <v>3.194684824902724E-4</v>
      </c>
      <c r="GR9">
        <v>3.1810350194552532E-4</v>
      </c>
      <c r="GS9">
        <v>3.1609571984435802E-4</v>
      </c>
      <c r="GT9">
        <v>3.1412762645914393E-4</v>
      </c>
      <c r="GU9">
        <v>3.1211984435797663E-4</v>
      </c>
      <c r="GV9">
        <v>3.1015175097276265E-4</v>
      </c>
      <c r="GW9">
        <v>3.0818365758754861E-4</v>
      </c>
      <c r="GX9">
        <v>3.0561245136186767E-4</v>
      </c>
      <c r="GY9">
        <v>3.0424747081712064E-4</v>
      </c>
      <c r="GZ9">
        <v>3.0227937743190655E-4</v>
      </c>
      <c r="HA9">
        <v>3.0095408560311279E-4</v>
      </c>
      <c r="HB9">
        <v>2.9902568093385213E-4</v>
      </c>
      <c r="HC9">
        <v>2.9766070038910505E-4</v>
      </c>
      <c r="HD9">
        <v>2.9573229571984433E-4</v>
      </c>
      <c r="HE9">
        <v>2.9436731517509725E-4</v>
      </c>
      <c r="HF9">
        <v>2.9300233463035017E-4</v>
      </c>
      <c r="HG9">
        <v>2.9103424124513614E-4</v>
      </c>
      <c r="HH9">
        <v>2.8906614785992216E-4</v>
      </c>
      <c r="HI9">
        <v>2.8770116731517508E-4</v>
      </c>
      <c r="HJ9">
        <v>2.8693929961089496E-4</v>
      </c>
      <c r="HK9">
        <v>2.862171206225681E-4</v>
      </c>
      <c r="HL9">
        <v>2.8545525291828793E-4</v>
      </c>
      <c r="HM9">
        <v>2.8529649805447471E-4</v>
      </c>
      <c r="HN9">
        <v>2.8453463035019454E-4</v>
      </c>
      <c r="HO9">
        <v>2.8437587548638132E-4</v>
      </c>
      <c r="HP9">
        <v>2.8361400778210115E-4</v>
      </c>
      <c r="HQ9">
        <v>2.8285214007782097E-4</v>
      </c>
      <c r="HR9">
        <v>2.820902723735408E-4</v>
      </c>
      <c r="HS9">
        <v>2.8128871595330736E-4</v>
      </c>
      <c r="HT9">
        <v>2.8052684824902724E-4</v>
      </c>
      <c r="HU9">
        <v>2.7972529182879375E-4</v>
      </c>
      <c r="HV9">
        <v>2.7896342412451363E-4</v>
      </c>
      <c r="HW9">
        <v>2.775984435797665E-4</v>
      </c>
      <c r="HX9">
        <v>2.7683657587548638E-4</v>
      </c>
      <c r="HY9">
        <v>2.754715953307393E-4</v>
      </c>
      <c r="HZ9">
        <v>2.7410661478599222E-4</v>
      </c>
      <c r="IA9">
        <v>2.7330505836575879E-4</v>
      </c>
      <c r="IB9">
        <v>2.7194007782101165E-4</v>
      </c>
      <c r="IC9">
        <v>2.7057509727626458E-4</v>
      </c>
      <c r="ID9">
        <v>2.698132295719844E-4</v>
      </c>
      <c r="IE9">
        <v>2.6901167315175096E-4</v>
      </c>
      <c r="IF9">
        <v>2.6821011673151753E-4</v>
      </c>
      <c r="IG9">
        <v>2.6740856031128404E-4</v>
      </c>
      <c r="IH9">
        <v>2.6660700389105054E-4</v>
      </c>
      <c r="II9">
        <v>2.6640856031128407E-4</v>
      </c>
      <c r="IJ9">
        <v>2.6560700389105057E-4</v>
      </c>
      <c r="IK9">
        <v>2.6540856031128399E-4</v>
      </c>
      <c r="IL9">
        <v>2.6460700389105055E-4</v>
      </c>
      <c r="IM9">
        <v>2.6444824902723733E-4</v>
      </c>
      <c r="IN9">
        <v>2.6428949416342412E-4</v>
      </c>
      <c r="IO9">
        <v>2.6352762645914395E-4</v>
      </c>
      <c r="IP9">
        <v>2.6336887159533073E-4</v>
      </c>
      <c r="IQ9">
        <v>2.6196420233463033E-4</v>
      </c>
      <c r="IR9">
        <v>2.6120233463035021E-4</v>
      </c>
      <c r="IS9">
        <v>2.6040077821011672E-4</v>
      </c>
      <c r="IT9">
        <v>2.5963891050583655E-4</v>
      </c>
      <c r="IU9">
        <v>2.5883735408560311E-4</v>
      </c>
      <c r="IV9">
        <v>2.5747237354085603E-4</v>
      </c>
      <c r="IW9">
        <v>2.572739299610895E-4</v>
      </c>
      <c r="IX9">
        <v>2.5647237354085601E-4</v>
      </c>
      <c r="IY9">
        <v>2.5571050583657589E-4</v>
      </c>
      <c r="IZ9">
        <v>2.5430583657587549E-4</v>
      </c>
      <c r="JA9">
        <v>2.5354396887159532E-4</v>
      </c>
      <c r="JB9">
        <v>2.5274241245136188E-4</v>
      </c>
      <c r="JC9">
        <v>2.5137743190661475E-4</v>
      </c>
      <c r="JD9">
        <v>2.4997276264591435E-4</v>
      </c>
      <c r="JE9">
        <v>2.4860778210116733E-4</v>
      </c>
      <c r="JF9">
        <v>2.4780622568093384E-4</v>
      </c>
      <c r="JG9">
        <v>2.4644124513618676E-4</v>
      </c>
      <c r="JH9">
        <v>2.4563968871595332E-4</v>
      </c>
      <c r="JI9">
        <v>2.4487782101167315E-4</v>
      </c>
      <c r="JJ9">
        <v>2.4411595330739298E-4</v>
      </c>
      <c r="JK9">
        <v>2.433540856031128E-4</v>
      </c>
      <c r="JL9">
        <v>2.4259221789883268E-4</v>
      </c>
      <c r="JM9">
        <v>2.4187003891050583E-4</v>
      </c>
      <c r="JN9">
        <v>2.4110817120622571E-4</v>
      </c>
      <c r="JO9">
        <v>2.4034630350194553E-4</v>
      </c>
      <c r="JP9">
        <v>2.3902101167315172E-4</v>
      </c>
      <c r="JQ9">
        <v>2.3825914396887154E-4</v>
      </c>
      <c r="JR9">
        <v>2.3689416342412449E-4</v>
      </c>
      <c r="JS9">
        <v>2.3613229571984435E-4</v>
      </c>
      <c r="JT9">
        <v>2.3476731517509727E-4</v>
      </c>
      <c r="JU9">
        <v>2.333626459143969E-4</v>
      </c>
      <c r="JV9">
        <v>2.3199766536964979E-4</v>
      </c>
      <c r="JW9">
        <v>2.3063268482490272E-4</v>
      </c>
      <c r="JX9">
        <v>2.2930739299610893E-4</v>
      </c>
      <c r="JY9">
        <v>2.2733929961089497E-4</v>
      </c>
      <c r="JZ9">
        <v>2.2601400778210118E-4</v>
      </c>
      <c r="KA9">
        <v>2.2464902723735408E-4</v>
      </c>
      <c r="KB9">
        <v>2.2332373540856026E-4</v>
      </c>
      <c r="KC9">
        <v>2.213953307392996E-4</v>
      </c>
      <c r="KD9">
        <v>2.1946692607003891E-4</v>
      </c>
      <c r="KE9">
        <v>2.1814163424124512E-4</v>
      </c>
      <c r="KF9">
        <v>2.1617354085603114E-4</v>
      </c>
      <c r="KG9">
        <v>2.1484824902723735E-4</v>
      </c>
      <c r="KH9">
        <v>2.1348326848249027E-4</v>
      </c>
      <c r="KI9">
        <v>2.1155486381322952E-4</v>
      </c>
      <c r="KJ9">
        <v>2.1022957198443576E-4</v>
      </c>
      <c r="KK9">
        <v>2.0954708171206225E-4</v>
      </c>
      <c r="KL9">
        <v>2.0822178988326849E-4</v>
      </c>
      <c r="KM9">
        <v>2.0753929961089492E-4</v>
      </c>
      <c r="KN9">
        <v>2.068964980544747E-4</v>
      </c>
      <c r="KO9">
        <v>2.0621400778210116E-4</v>
      </c>
      <c r="KP9">
        <v>2.0553151750972762E-4</v>
      </c>
      <c r="KQ9">
        <v>2.0484902723735409E-4</v>
      </c>
      <c r="KR9">
        <v>2.0420622568093384E-4</v>
      </c>
      <c r="KS9">
        <v>2.0292062256809334E-4</v>
      </c>
      <c r="KT9">
        <v>2.0223813229571983E-4</v>
      </c>
      <c r="KU9">
        <v>2.0151595330739297E-4</v>
      </c>
      <c r="KV9">
        <v>2.0083346303501946E-4</v>
      </c>
      <c r="KW9">
        <v>1.9950817120622564E-4</v>
      </c>
      <c r="KX9">
        <v>1.982225680933852E-4</v>
      </c>
      <c r="KY9">
        <v>1.9693696498054473E-4</v>
      </c>
      <c r="KZ9">
        <v>1.9504824902723738E-4</v>
      </c>
      <c r="LA9">
        <v>1.9315953307392995E-4</v>
      </c>
      <c r="LB9">
        <v>1.9131050583657587E-4</v>
      </c>
      <c r="LC9">
        <v>1.8881867704280154E-4</v>
      </c>
      <c r="LD9">
        <v>1.8757276264591438E-4</v>
      </c>
      <c r="LE9">
        <v>1.8568404669260698E-4</v>
      </c>
      <c r="LF9">
        <v>1.8443813229571983E-4</v>
      </c>
      <c r="LG9">
        <v>1.8315252918287933E-4</v>
      </c>
      <c r="LH9">
        <v>1.8186692607003891E-4</v>
      </c>
      <c r="LI9">
        <v>1.8062101167315173E-4</v>
      </c>
      <c r="LJ9">
        <v>1.7997821011673149E-4</v>
      </c>
      <c r="LK9">
        <v>1.7933540856031129E-4</v>
      </c>
      <c r="LL9">
        <v>1.7808949416342414E-4</v>
      </c>
      <c r="LM9">
        <v>1.7744669260700389E-4</v>
      </c>
      <c r="LN9">
        <v>1.7680389105058367E-4</v>
      </c>
      <c r="LO9">
        <v>1.7616108949416342E-4</v>
      </c>
      <c r="LP9">
        <v>1.7555797665369651E-4</v>
      </c>
      <c r="LQ9">
        <v>1.7491517509727629E-4</v>
      </c>
      <c r="LR9">
        <v>1.7427237354085602E-4</v>
      </c>
      <c r="LS9">
        <v>1.7358988326848248E-4</v>
      </c>
      <c r="LT9">
        <v>1.7294708171206223E-4</v>
      </c>
      <c r="LU9">
        <v>1.7226459143968872E-4</v>
      </c>
      <c r="LV9">
        <v>1.7097898832684825E-4</v>
      </c>
      <c r="LW9">
        <v>1.7029649805447468E-4</v>
      </c>
      <c r="LX9">
        <v>1.6961400778210114E-4</v>
      </c>
      <c r="LY9">
        <v>1.6836809338521396E-4</v>
      </c>
      <c r="LZ9">
        <v>1.6768560311284048E-4</v>
      </c>
      <c r="MA9">
        <v>1.664396887159533E-4</v>
      </c>
      <c r="MB9">
        <v>1.6515408560311285E-4</v>
      </c>
      <c r="MC9">
        <v>1.6390817120622567E-4</v>
      </c>
      <c r="MD9">
        <v>1.6330505836575874E-4</v>
      </c>
      <c r="ME9">
        <v>1.6205914396887159E-4</v>
      </c>
      <c r="MF9">
        <v>1.6081322957198444E-4</v>
      </c>
      <c r="MG9">
        <v>1.6017042801556419E-4</v>
      </c>
      <c r="MH9">
        <v>1.5952762645914397E-4</v>
      </c>
      <c r="MI9">
        <v>1.5948793774319065E-4</v>
      </c>
      <c r="MJ9">
        <v>1.588451361867704E-4</v>
      </c>
      <c r="MK9">
        <v>1.5876575875486379E-4</v>
      </c>
      <c r="ML9">
        <v>1.5872607003891047E-4</v>
      </c>
      <c r="MM9">
        <v>1.5868638132295718E-4</v>
      </c>
      <c r="MN9">
        <v>1.5864669260700389E-4</v>
      </c>
      <c r="MO9">
        <v>1.5856731517509726E-4</v>
      </c>
      <c r="MP9">
        <v>1.5852762645914394E-4</v>
      </c>
      <c r="MQ9">
        <v>1.5848793774319062E-4</v>
      </c>
      <c r="MR9">
        <v>1.5905136186770426E-4</v>
      </c>
      <c r="MS9">
        <v>1.5901167315175095E-4</v>
      </c>
      <c r="MT9">
        <v>1.5897198443579766E-4</v>
      </c>
      <c r="MU9">
        <v>1.5832918287937741E-4</v>
      </c>
      <c r="MV9">
        <v>1.5828949416342412E-4</v>
      </c>
      <c r="MW9">
        <v>1.5828949416342412E-4</v>
      </c>
      <c r="MX9">
        <v>1.5764669260700387E-4</v>
      </c>
      <c r="MY9">
        <v>1.5700389105058365E-4</v>
      </c>
      <c r="MZ9">
        <v>1.5636108949416343E-4</v>
      </c>
      <c r="NA9">
        <v>1.5571828793774318E-4</v>
      </c>
      <c r="NB9">
        <v>1.5507548638132293E-4</v>
      </c>
      <c r="NC9">
        <v>1.5503579766536964E-4</v>
      </c>
      <c r="ND9">
        <v>1.543533073929961E-4</v>
      </c>
      <c r="NE9">
        <v>1.5371050583657588E-4</v>
      </c>
      <c r="NF9">
        <v>1.5306770428015563E-4</v>
      </c>
      <c r="NG9">
        <v>1.5238521400778209E-4</v>
      </c>
      <c r="NH9">
        <v>1.5174241245136187E-4</v>
      </c>
      <c r="NI9">
        <v>1.5166303501945523E-4</v>
      </c>
      <c r="NJ9">
        <v>1.5102023346303501E-4</v>
      </c>
      <c r="NK9">
        <v>1.5094085603112838E-4</v>
      </c>
      <c r="NL9">
        <v>1.5090116731517509E-4</v>
      </c>
      <c r="NM9">
        <v>1.5086147859922177E-4</v>
      </c>
      <c r="NN9">
        <v>1.5082178988326848E-4</v>
      </c>
      <c r="NO9">
        <v>1.5142490272373538E-4</v>
      </c>
      <c r="NP9">
        <v>1.5138521400778209E-4</v>
      </c>
      <c r="NQ9">
        <v>1.5138521400778209E-4</v>
      </c>
      <c r="NR9">
        <v>1.5138521400778209E-4</v>
      </c>
      <c r="NS9">
        <v>1.513455252918288E-4</v>
      </c>
      <c r="NT9">
        <v>1.513455252918288E-4</v>
      </c>
      <c r="NU9">
        <v>1.5130583657587548E-4</v>
      </c>
      <c r="NV9">
        <v>1.5070272373540855E-4</v>
      </c>
      <c r="NW9">
        <v>1.5066303501945524E-4</v>
      </c>
      <c r="NX9">
        <v>1.5002023346303501E-4</v>
      </c>
      <c r="NY9">
        <v>1.499805447470817E-4</v>
      </c>
      <c r="NZ9">
        <v>1.4933774319066147E-4</v>
      </c>
      <c r="OA9">
        <v>1.4869494163424123E-4</v>
      </c>
      <c r="OB9">
        <v>1.4861556420233462E-4</v>
      </c>
      <c r="OC9">
        <v>1.479727626459144E-4</v>
      </c>
      <c r="OD9">
        <v>1.4729027237354086E-4</v>
      </c>
      <c r="OE9">
        <v>1.4660778210116732E-4</v>
      </c>
      <c r="OF9">
        <v>1.46568093385214E-4</v>
      </c>
      <c r="OG9">
        <v>1.4588560311284049E-4</v>
      </c>
      <c r="OH9">
        <v>1.4584591439688717E-4</v>
      </c>
      <c r="OI9">
        <v>1.4520311284046692E-4</v>
      </c>
    </row>
    <row r="10" spans="1:402" x14ac:dyDescent="0.25">
      <c r="A10" t="s">
        <v>33</v>
      </c>
      <c r="B10" s="27" t="s">
        <v>35</v>
      </c>
      <c r="C10">
        <v>1.2107421011673152E-2</v>
      </c>
      <c r="D10">
        <v>9.818264591439689E-3</v>
      </c>
      <c r="E10">
        <v>8.4356809338521389E-3</v>
      </c>
      <c r="F10">
        <v>7.6107392996108952E-3</v>
      </c>
      <c r="G10">
        <v>7.1579766536964988E-3</v>
      </c>
      <c r="H10">
        <v>6.7529182879377432E-3</v>
      </c>
      <c r="I10">
        <v>6.3431517509727623E-3</v>
      </c>
      <c r="J10">
        <v>5.9908560311284047E-3</v>
      </c>
      <c r="K10">
        <v>5.5763813229571984E-3</v>
      </c>
      <c r="L10">
        <v>5.1793774319066153E-3</v>
      </c>
      <c r="M10">
        <v>4.7524902723735411E-3</v>
      </c>
      <c r="N10">
        <v>4.2907782101167316E-3</v>
      </c>
      <c r="O10">
        <v>3.8290661478599221E-3</v>
      </c>
      <c r="P10">
        <v>3.3649416342412452E-3</v>
      </c>
      <c r="Q10">
        <v>2.9008171206225683E-3</v>
      </c>
      <c r="R10">
        <v>2.4584630350194554E-3</v>
      </c>
      <c r="S10">
        <v>2.0513035019455251E-3</v>
      </c>
      <c r="T10">
        <v>1.8960894941634238E-3</v>
      </c>
      <c r="U10">
        <v>1.7750583657587548E-3</v>
      </c>
      <c r="V10">
        <v>1.6717509727626461E-3</v>
      </c>
      <c r="W10">
        <v>1.5779377431906615E-3</v>
      </c>
      <c r="X10">
        <v>1.5010894941634241E-3</v>
      </c>
      <c r="Y10">
        <v>1.4327237354085603E-3</v>
      </c>
      <c r="Z10">
        <v>1.373093385214008E-3</v>
      </c>
      <c r="AA10">
        <v>1.3142217898832686E-3</v>
      </c>
      <c r="AB10">
        <v>1.2635797665369649E-3</v>
      </c>
      <c r="AC10">
        <v>1.2209143968871597E-3</v>
      </c>
      <c r="AD10">
        <v>1.1790077821011674E-3</v>
      </c>
      <c r="AE10">
        <v>1.1450778210116731E-3</v>
      </c>
      <c r="AF10">
        <v>1.1114007782101168E-3</v>
      </c>
      <c r="AG10">
        <v>1.077976653696498E-3</v>
      </c>
      <c r="AH10">
        <v>1.0525291828793774E-3</v>
      </c>
      <c r="AI10">
        <v>1.019863813229572E-3</v>
      </c>
      <c r="AJ10">
        <v>9.9492217898832684E-4</v>
      </c>
      <c r="AK10">
        <v>9.6998054474708171E-4</v>
      </c>
      <c r="AL10">
        <v>9.5301556420233479E-4</v>
      </c>
      <c r="AM10">
        <v>9.2832684824902727E-4</v>
      </c>
      <c r="AN10">
        <v>9.1161478599221786E-4</v>
      </c>
      <c r="AO10">
        <v>8.9490272373540856E-4</v>
      </c>
      <c r="AP10">
        <v>8.7844357976653699E-4</v>
      </c>
      <c r="AQ10">
        <v>8.6198443579766542E-4</v>
      </c>
      <c r="AR10">
        <v>8.4552529182879374E-4</v>
      </c>
      <c r="AS10">
        <v>8.2931906614786E-4</v>
      </c>
      <c r="AT10">
        <v>8.1311284046692615E-4</v>
      </c>
      <c r="AU10">
        <v>8.0437743190661486E-4</v>
      </c>
      <c r="AV10">
        <v>7.9041245136186769E-4</v>
      </c>
      <c r="AW10">
        <v>7.7819455252918284E-4</v>
      </c>
      <c r="AX10">
        <v>7.667237354085603E-4</v>
      </c>
      <c r="AY10">
        <v>7.5525291828793775E-4</v>
      </c>
      <c r="AZ10">
        <v>7.4478210116731523E-4</v>
      </c>
      <c r="BA10">
        <v>7.335642023346303E-4</v>
      </c>
      <c r="BB10">
        <v>7.2284046692607006E-4</v>
      </c>
      <c r="BC10">
        <v>7.1236964980544754E-4</v>
      </c>
      <c r="BD10">
        <v>7.0215175097276263E-4</v>
      </c>
      <c r="BE10">
        <v>6.9168093385214011E-4</v>
      </c>
      <c r="BF10">
        <v>6.8195719844357978E-4</v>
      </c>
      <c r="BG10">
        <v>6.7248638132295718E-4</v>
      </c>
      <c r="BH10">
        <v>6.6376264591439687E-4</v>
      </c>
      <c r="BI10">
        <v>6.5403891050583654E-4</v>
      </c>
      <c r="BJ10">
        <v>6.4531517509727623E-4</v>
      </c>
      <c r="BK10">
        <v>6.3659143968871593E-4</v>
      </c>
      <c r="BL10">
        <v>6.2712062256809343E-4</v>
      </c>
      <c r="BM10">
        <v>6.1914396887159532E-4</v>
      </c>
      <c r="BN10">
        <v>6.1042023346303512E-4</v>
      </c>
      <c r="BO10">
        <v>6.0269649805447484E-4</v>
      </c>
      <c r="BP10">
        <v>5.9471984435797661E-4</v>
      </c>
      <c r="BQ10">
        <v>5.874902723735409E-4</v>
      </c>
      <c r="BR10">
        <v>5.8051361867704281E-4</v>
      </c>
      <c r="BS10">
        <v>5.740311284046693E-4</v>
      </c>
      <c r="BT10">
        <v>5.6630739299610901E-4</v>
      </c>
      <c r="BU10">
        <v>5.5982490272373539E-4</v>
      </c>
      <c r="BV10">
        <v>5.535953307392996E-4</v>
      </c>
      <c r="BW10">
        <v>5.473657587548638E-4</v>
      </c>
      <c r="BX10">
        <v>5.4188326848249031E-4</v>
      </c>
      <c r="BY10">
        <v>5.3614785992217898E-4</v>
      </c>
      <c r="BZ10">
        <v>5.3066536964980538E-4</v>
      </c>
      <c r="CA10">
        <v>5.2592996108949419E-4</v>
      </c>
      <c r="CB10">
        <v>5.2044747081712059E-4</v>
      </c>
      <c r="CC10">
        <v>5.1571206225680928E-4</v>
      </c>
      <c r="CD10">
        <v>5.1022957198443579E-4</v>
      </c>
      <c r="CE10">
        <v>5.0549416342412449E-4</v>
      </c>
      <c r="CF10">
        <v>5.0075875486381329E-4</v>
      </c>
      <c r="CG10">
        <v>4.9677042801556429E-4</v>
      </c>
      <c r="CH10">
        <v>4.9203501945525288E-4</v>
      </c>
      <c r="CI10">
        <v>4.8804669260700388E-4</v>
      </c>
      <c r="CJ10">
        <v>4.8480544747081717E-4</v>
      </c>
      <c r="CK10">
        <v>4.8081712062256801E-4</v>
      </c>
      <c r="CL10">
        <v>4.7832295719844355E-4</v>
      </c>
      <c r="CM10">
        <v>4.7508171206225684E-4</v>
      </c>
      <c r="CN10">
        <v>4.7109338521400778E-4</v>
      </c>
      <c r="CO10">
        <v>4.6785214007782103E-4</v>
      </c>
      <c r="CP10">
        <v>4.6486381322957199E-4</v>
      </c>
      <c r="CQ10">
        <v>4.6162256809338523E-4</v>
      </c>
      <c r="CR10">
        <v>4.5912840466926061E-4</v>
      </c>
      <c r="CS10">
        <v>4.5588715953307391E-4</v>
      </c>
      <c r="CT10">
        <v>4.5339299610894939E-4</v>
      </c>
      <c r="CU10">
        <v>4.5164591439688712E-4</v>
      </c>
      <c r="CV10">
        <v>4.4840466926070036E-4</v>
      </c>
      <c r="CW10">
        <v>4.4691050583657587E-4</v>
      </c>
      <c r="CX10">
        <v>4.4366926070038912E-4</v>
      </c>
      <c r="CY10">
        <v>4.4192217898832685E-4</v>
      </c>
      <c r="CZ10">
        <v>4.3942801556420233E-4</v>
      </c>
      <c r="DA10">
        <v>4.3718677042801554E-4</v>
      </c>
      <c r="DB10">
        <v>4.3543968871595333E-4</v>
      </c>
      <c r="DC10">
        <v>4.3302140077821022E-4</v>
      </c>
      <c r="DD10">
        <v>4.3132490272373541E-4</v>
      </c>
      <c r="DE10">
        <v>4.2888132295719846E-4</v>
      </c>
      <c r="DF10">
        <v>4.264630350194553E-4</v>
      </c>
      <c r="DG10">
        <v>4.2404474708171208E-4</v>
      </c>
      <c r="DH10">
        <v>4.209046692607004E-4</v>
      </c>
      <c r="DI10">
        <v>4.1848638132295718E-4</v>
      </c>
      <c r="DJ10">
        <v>4.1681517509727626E-4</v>
      </c>
      <c r="DK10">
        <v>4.1442217898832688E-4</v>
      </c>
      <c r="DL10">
        <v>4.1277626459143969E-4</v>
      </c>
      <c r="DM10">
        <v>4.111303501945525E-4</v>
      </c>
      <c r="DN10">
        <v>4.1023151750972767E-4</v>
      </c>
      <c r="DO10">
        <v>4.0858560311284042E-4</v>
      </c>
      <c r="DP10">
        <v>4.0619260700389104E-4</v>
      </c>
      <c r="DQ10">
        <v>4.0454669260700385E-4</v>
      </c>
      <c r="DR10">
        <v>4.0215369649805447E-4</v>
      </c>
      <c r="DS10">
        <v>4.0050778210116734E-4</v>
      </c>
      <c r="DT10">
        <v>3.981147859922179E-4</v>
      </c>
      <c r="DU10">
        <v>3.9646887159533077E-4</v>
      </c>
      <c r="DV10">
        <v>3.9482295719844358E-4</v>
      </c>
      <c r="DW10">
        <v>3.9320233463035022E-4</v>
      </c>
      <c r="DX10">
        <v>3.9155642023346298E-4</v>
      </c>
      <c r="DY10">
        <v>3.8918871595330744E-4</v>
      </c>
      <c r="DZ10">
        <v>3.8756809338521398E-4</v>
      </c>
      <c r="EA10">
        <v>3.8520038910505838E-4</v>
      </c>
      <c r="EB10">
        <v>3.8283268482490273E-4</v>
      </c>
      <c r="EC10">
        <v>3.8121206225680932E-4</v>
      </c>
      <c r="ED10">
        <v>3.7884435797665367E-4</v>
      </c>
      <c r="EE10">
        <v>3.7722373540856032E-4</v>
      </c>
      <c r="EF10">
        <v>3.7557782101167313E-4</v>
      </c>
      <c r="EG10">
        <v>3.7395719844357978E-4</v>
      </c>
      <c r="EH10">
        <v>3.7158949416342413E-4</v>
      </c>
      <c r="EI10">
        <v>3.6922178988326853E-4</v>
      </c>
      <c r="EJ10">
        <v>3.6685408560311282E-4</v>
      </c>
      <c r="EK10">
        <v>3.6451167315175095E-4</v>
      </c>
      <c r="EL10">
        <v>3.6214396887159536E-4</v>
      </c>
      <c r="EM10">
        <v>3.6054863813229573E-4</v>
      </c>
      <c r="EN10">
        <v>3.5818093385214008E-4</v>
      </c>
      <c r="EO10">
        <v>3.5656031128404668E-4</v>
      </c>
      <c r="EP10">
        <v>3.5421789883268481E-4</v>
      </c>
      <c r="EQ10">
        <v>3.5185019455252916E-4</v>
      </c>
      <c r="ER10">
        <v>3.4948249027237356E-4</v>
      </c>
      <c r="ES10">
        <v>3.4711478599221791E-4</v>
      </c>
      <c r="ET10">
        <v>3.4477237354085604E-4</v>
      </c>
      <c r="EU10">
        <v>3.4242996108949412E-4</v>
      </c>
      <c r="EV10">
        <v>3.4008754863813231E-4</v>
      </c>
      <c r="EW10">
        <v>3.3774513618677044E-4</v>
      </c>
      <c r="EX10">
        <v>3.3614980544747081E-4</v>
      </c>
      <c r="EY10">
        <v>3.3380739299610895E-4</v>
      </c>
      <c r="EZ10">
        <v>3.3146498054474708E-4</v>
      </c>
      <c r="FA10">
        <v>3.2912256809338521E-4</v>
      </c>
      <c r="FB10">
        <v>3.2678015564202334E-4</v>
      </c>
      <c r="FC10">
        <v>3.2369066147859923E-4</v>
      </c>
      <c r="FD10">
        <v>3.2134824902723736E-4</v>
      </c>
      <c r="FE10">
        <v>3.1900583657587549E-4</v>
      </c>
      <c r="FF10">
        <v>3.1663813229571979E-4</v>
      </c>
      <c r="FG10">
        <v>3.1429571984435798E-4</v>
      </c>
      <c r="FH10">
        <v>3.1270038910505835E-4</v>
      </c>
      <c r="FI10">
        <v>3.1035797665369648E-4</v>
      </c>
      <c r="FJ10">
        <v>3.0804085603112845E-4</v>
      </c>
      <c r="FK10">
        <v>3.0569844357976653E-4</v>
      </c>
      <c r="FL10">
        <v>3.0412840466926069E-4</v>
      </c>
      <c r="FM10">
        <v>3.0181128404669255E-4</v>
      </c>
      <c r="FN10">
        <v>2.9946887159533074E-4</v>
      </c>
      <c r="FO10">
        <v>2.9715175097276266E-4</v>
      </c>
      <c r="FP10">
        <v>2.9558171206225682E-4</v>
      </c>
      <c r="FQ10">
        <v>2.9323929961089495E-4</v>
      </c>
      <c r="FR10">
        <v>2.9092217898832686E-4</v>
      </c>
      <c r="FS10">
        <v>2.8860505836575878E-4</v>
      </c>
      <c r="FT10">
        <v>2.8626264591439686E-4</v>
      </c>
      <c r="FU10">
        <v>2.8394552529182877E-4</v>
      </c>
      <c r="FV10">
        <v>2.8237548638132299E-4</v>
      </c>
      <c r="FW10">
        <v>2.800583657587549E-4</v>
      </c>
      <c r="FX10">
        <v>2.7848832684824906E-4</v>
      </c>
      <c r="FY10">
        <v>2.7691828793774322E-4</v>
      </c>
      <c r="FZ10">
        <v>2.7534824902723733E-4</v>
      </c>
      <c r="GA10">
        <v>2.7377821011673154E-4</v>
      </c>
      <c r="GB10">
        <v>2.7220817120622565E-4</v>
      </c>
      <c r="GC10">
        <v>2.6989105058365762E-4</v>
      </c>
      <c r="GD10">
        <v>2.6754863813229575E-4</v>
      </c>
      <c r="GE10">
        <v>2.6523151750972761E-4</v>
      </c>
      <c r="GF10">
        <v>2.628891050583658E-4</v>
      </c>
      <c r="GG10">
        <v>2.5982490272373536E-4</v>
      </c>
      <c r="GH10">
        <v>2.5750778210116738E-4</v>
      </c>
      <c r="GI10">
        <v>2.5593774319066149E-4</v>
      </c>
      <c r="GJ10">
        <v>2.5364591439688714E-4</v>
      </c>
      <c r="GK10">
        <v>2.5210116731517508E-4</v>
      </c>
      <c r="GL10">
        <v>2.5055642023346302E-4</v>
      </c>
      <c r="GM10">
        <v>2.4901167315175102E-4</v>
      </c>
      <c r="GN10">
        <v>2.4744163424124518E-4</v>
      </c>
      <c r="GO10">
        <v>2.4589688715953307E-4</v>
      </c>
      <c r="GP10">
        <v>2.4432684824902723E-4</v>
      </c>
      <c r="GQ10">
        <v>2.4275680933852136E-4</v>
      </c>
      <c r="GR10">
        <v>2.4118677042801555E-4</v>
      </c>
      <c r="GS10">
        <v>2.3961673151750974E-4</v>
      </c>
      <c r="GT10">
        <v>2.380466926070039E-4</v>
      </c>
      <c r="GU10">
        <v>2.372237354085603E-4</v>
      </c>
      <c r="GV10">
        <v>2.3565369649805449E-4</v>
      </c>
      <c r="GW10">
        <v>2.3410894941634241E-4</v>
      </c>
      <c r="GX10">
        <v>2.3253891050583657E-4</v>
      </c>
      <c r="GY10">
        <v>2.3096887159533073E-4</v>
      </c>
      <c r="GZ10">
        <v>2.294241245136187E-4</v>
      </c>
      <c r="HA10">
        <v>2.2862645914396883E-4</v>
      </c>
      <c r="HB10">
        <v>2.270817120622568E-4</v>
      </c>
      <c r="HC10">
        <v>2.2625875486381324E-4</v>
      </c>
      <c r="HD10">
        <v>2.2471400778210118E-4</v>
      </c>
      <c r="HE10">
        <v>2.2391634241245137E-4</v>
      </c>
      <c r="HF10">
        <v>2.2234630350194553E-4</v>
      </c>
      <c r="HG10">
        <v>2.2080155642023347E-4</v>
      </c>
      <c r="HH10">
        <v>2.1997859922178988E-4</v>
      </c>
      <c r="HI10">
        <v>2.1840856031128404E-4</v>
      </c>
      <c r="HJ10">
        <v>2.1761089494163423E-4</v>
      </c>
      <c r="HK10">
        <v>2.1753501945525293E-4</v>
      </c>
      <c r="HL10">
        <v>2.1673735408560312E-4</v>
      </c>
      <c r="HM10">
        <v>2.166614785992218E-4</v>
      </c>
      <c r="HN10">
        <v>2.1658560311284047E-4</v>
      </c>
      <c r="HO10">
        <v>2.1578793774319063E-4</v>
      </c>
      <c r="HP10">
        <v>2.1571206225680931E-4</v>
      </c>
      <c r="HQ10">
        <v>2.1488910505836577E-4</v>
      </c>
      <c r="HR10">
        <v>2.1406614785992218E-4</v>
      </c>
      <c r="HS10">
        <v>2.1399027237354085E-4</v>
      </c>
      <c r="HT10">
        <v>2.1316731517509728E-4</v>
      </c>
      <c r="HU10">
        <v>2.1309143968871596E-4</v>
      </c>
      <c r="HV10">
        <v>2.1226848249027239E-4</v>
      </c>
      <c r="HW10">
        <v>2.114455252918288E-4</v>
      </c>
      <c r="HX10">
        <v>2.1064785992217899E-4</v>
      </c>
      <c r="HY10">
        <v>2.0982490272373542E-4</v>
      </c>
      <c r="HZ10">
        <v>2.090019455252918E-4</v>
      </c>
      <c r="IA10">
        <v>2.0817898832684828E-4</v>
      </c>
      <c r="IB10">
        <v>2.0660894941634239E-4</v>
      </c>
      <c r="IC10">
        <v>2.0653307392996107E-4</v>
      </c>
      <c r="ID10">
        <v>2.0571011673151753E-4</v>
      </c>
      <c r="IE10">
        <v>2.0488715953307393E-4</v>
      </c>
      <c r="IF10">
        <v>2.0406420233463036E-4</v>
      </c>
      <c r="IG10">
        <v>2.0321595330739296E-4</v>
      </c>
      <c r="IH10">
        <v>2.0314007782101166E-4</v>
      </c>
      <c r="II10">
        <v>2.0303891050583656E-4</v>
      </c>
      <c r="IJ10">
        <v>2.0221595330739304E-4</v>
      </c>
      <c r="IK10">
        <v>2.0214007782101169E-4</v>
      </c>
      <c r="IL10">
        <v>2.0203891050583659E-4</v>
      </c>
      <c r="IM10">
        <v>2.0196303501945526E-4</v>
      </c>
      <c r="IN10">
        <v>2.019124513618677E-4</v>
      </c>
      <c r="IO10">
        <v>2.0108949416342413E-4</v>
      </c>
      <c r="IP10">
        <v>2.010136186770428E-4</v>
      </c>
      <c r="IQ10">
        <v>2.0019066147859924E-4</v>
      </c>
      <c r="IR10">
        <v>1.9936770428015564E-4</v>
      </c>
      <c r="IS10">
        <v>1.9929182879377432E-4</v>
      </c>
      <c r="IT10">
        <v>1.9846887159533072E-4</v>
      </c>
      <c r="IU10">
        <v>1.9764591439688713E-4</v>
      </c>
      <c r="IV10">
        <v>1.9682295719844356E-4</v>
      </c>
      <c r="IW10">
        <v>1.9672178988326848E-4</v>
      </c>
      <c r="IX10">
        <v>1.9589883268482491E-4</v>
      </c>
      <c r="IY10">
        <v>1.9507587548638132E-4</v>
      </c>
      <c r="IZ10">
        <v>1.9425291828793775E-4</v>
      </c>
      <c r="JA10">
        <v>1.9342996108949416E-4</v>
      </c>
      <c r="JB10">
        <v>1.9335408560311283E-4</v>
      </c>
      <c r="JC10">
        <v>1.9253112840466927E-4</v>
      </c>
      <c r="JD10">
        <v>1.9093579766536964E-4</v>
      </c>
      <c r="JE10">
        <v>1.9011284046692608E-4</v>
      </c>
      <c r="JF10">
        <v>1.8928988326848248E-4</v>
      </c>
      <c r="JG10">
        <v>1.8846692607003891E-4</v>
      </c>
      <c r="JH10">
        <v>1.8839105058365759E-4</v>
      </c>
      <c r="JI10">
        <v>1.8756809338521405E-4</v>
      </c>
      <c r="JJ10">
        <v>1.8674513618677043E-4</v>
      </c>
      <c r="JK10">
        <v>1.8594747081712061E-4</v>
      </c>
      <c r="JL10">
        <v>1.8587159533073929E-4</v>
      </c>
      <c r="JM10">
        <v>1.8507392996108948E-4</v>
      </c>
      <c r="JN10">
        <v>1.8499805447470818E-4</v>
      </c>
      <c r="JO10">
        <v>1.8420038910505837E-4</v>
      </c>
      <c r="JP10">
        <v>1.8337743190661478E-4</v>
      </c>
      <c r="JQ10">
        <v>1.8255447470817121E-4</v>
      </c>
      <c r="JR10">
        <v>1.8175680933852143E-4</v>
      </c>
      <c r="JS10">
        <v>1.8093385214007783E-4</v>
      </c>
      <c r="JT10">
        <v>1.8011089494163426E-4</v>
      </c>
      <c r="JU10">
        <v>1.7928793774319067E-4</v>
      </c>
      <c r="JV10">
        <v>1.777178988326848E-4</v>
      </c>
      <c r="JW10">
        <v>1.7689494163424123E-4</v>
      </c>
      <c r="JX10">
        <v>1.7609727626459145E-4</v>
      </c>
      <c r="JY10">
        <v>1.7452723735408561E-4</v>
      </c>
      <c r="JZ10">
        <v>1.737295719844358E-4</v>
      </c>
      <c r="KA10">
        <v>1.7218482490272374E-4</v>
      </c>
      <c r="KB10">
        <v>1.7138715953307393E-4</v>
      </c>
      <c r="KC10">
        <v>1.6981712062256809E-4</v>
      </c>
      <c r="KD10">
        <v>1.6901945525291828E-4</v>
      </c>
      <c r="KE10">
        <v>1.6747470817120622E-4</v>
      </c>
      <c r="KF10">
        <v>1.6592996108949417E-4</v>
      </c>
      <c r="KG10">
        <v>1.651070038910506E-4</v>
      </c>
      <c r="KH10">
        <v>1.6356225680933851E-4</v>
      </c>
      <c r="KI10">
        <v>1.627645914396887E-4</v>
      </c>
      <c r="KJ10">
        <v>1.6196692607003889E-4</v>
      </c>
      <c r="KK10">
        <v>1.6116926070038908E-4</v>
      </c>
      <c r="KL10">
        <v>1.6039688715953308E-4</v>
      </c>
      <c r="KM10">
        <v>1.5959922178988327E-4</v>
      </c>
      <c r="KN10">
        <v>1.5882684824902724E-4</v>
      </c>
      <c r="KO10">
        <v>1.5805447470817121E-4</v>
      </c>
      <c r="KP10">
        <v>1.5802918287937743E-4</v>
      </c>
      <c r="KQ10">
        <v>1.572568093385214E-4</v>
      </c>
      <c r="KR10">
        <v>1.5720622568093386E-4</v>
      </c>
      <c r="KS10">
        <v>1.5643385214007783E-4</v>
      </c>
      <c r="KT10">
        <v>1.556614785992218E-4</v>
      </c>
      <c r="KU10">
        <v>1.5486381322957199E-4</v>
      </c>
      <c r="KV10">
        <v>1.5483852140077821E-4</v>
      </c>
      <c r="KW10">
        <v>1.540408560311284E-4</v>
      </c>
      <c r="KX10">
        <v>1.5252140077821012E-4</v>
      </c>
      <c r="KY10">
        <v>1.5172373540856031E-4</v>
      </c>
      <c r="KZ10">
        <v>1.5020428015564204E-4</v>
      </c>
      <c r="LA10">
        <v>1.4868482490272377E-4</v>
      </c>
      <c r="LB10">
        <v>1.4716536964980544E-4</v>
      </c>
      <c r="LC10">
        <v>1.4564591439688717E-4</v>
      </c>
      <c r="LD10">
        <v>1.4412645914396887E-4</v>
      </c>
      <c r="LE10">
        <v>1.4335408560311284E-4</v>
      </c>
      <c r="LF10">
        <v>1.4183463035019457E-4</v>
      </c>
      <c r="LG10">
        <v>1.4106225680933851E-4</v>
      </c>
      <c r="LH10">
        <v>1.4028988326848248E-4</v>
      </c>
      <c r="LI10">
        <v>1.3951750972762645E-4</v>
      </c>
      <c r="LJ10">
        <v>1.3874513618677043E-4</v>
      </c>
      <c r="LK10">
        <v>1.379727626459144E-4</v>
      </c>
      <c r="LL10">
        <v>1.3722568093385215E-4</v>
      </c>
      <c r="LM10">
        <v>1.364533073929961E-4</v>
      </c>
      <c r="LN10">
        <v>1.364533073929961E-4</v>
      </c>
      <c r="LO10">
        <v>1.356809338521401E-4</v>
      </c>
      <c r="LP10">
        <v>1.3493385214007782E-4</v>
      </c>
      <c r="LQ10">
        <v>1.3490856031128404E-4</v>
      </c>
      <c r="LR10">
        <v>1.341614785992218E-4</v>
      </c>
      <c r="LS10">
        <v>1.3338910505836574E-4</v>
      </c>
      <c r="LT10">
        <v>1.3336381322957198E-4</v>
      </c>
      <c r="LU10">
        <v>1.3256614785992217E-4</v>
      </c>
      <c r="LV10">
        <v>1.3179377431906614E-4</v>
      </c>
      <c r="LW10">
        <v>1.3102140077821012E-4</v>
      </c>
      <c r="LX10">
        <v>1.3099610894941633E-4</v>
      </c>
      <c r="LY10">
        <v>1.302237354085603E-4</v>
      </c>
      <c r="LZ10">
        <v>1.2945136186770428E-4</v>
      </c>
      <c r="MA10">
        <v>1.2867898832684825E-4</v>
      </c>
      <c r="MB10">
        <v>1.2715953307392998E-4</v>
      </c>
      <c r="MC10">
        <v>1.2638715953307395E-4</v>
      </c>
      <c r="MD10">
        <v>1.2564007782101165E-4</v>
      </c>
      <c r="ME10">
        <v>1.2486770428015562E-4</v>
      </c>
      <c r="MF10">
        <v>1.2412062256809338E-4</v>
      </c>
      <c r="MG10">
        <v>1.2334824902723735E-4</v>
      </c>
      <c r="MH10">
        <v>1.226011673151751E-4</v>
      </c>
      <c r="MI10">
        <v>1.2257587548638132E-4</v>
      </c>
      <c r="MJ10">
        <v>1.2255058365758756E-4</v>
      </c>
      <c r="MK10">
        <v>1.2252529182879378E-4</v>
      </c>
      <c r="ML10">
        <v>1.225E-4</v>
      </c>
      <c r="MM10">
        <v>1.2247470817120624E-4</v>
      </c>
      <c r="MN10">
        <v>1.2247470817120624E-4</v>
      </c>
      <c r="MO10">
        <v>1.2244941634241246E-4</v>
      </c>
      <c r="MP10">
        <v>1.2242412451361867E-4</v>
      </c>
      <c r="MQ10">
        <v>1.2242412451361867E-4</v>
      </c>
      <c r="MR10">
        <v>1.2239883268482489E-4</v>
      </c>
      <c r="MS10">
        <v>1.2237354085603113E-4</v>
      </c>
      <c r="MT10">
        <v>1.2237354085603113E-4</v>
      </c>
      <c r="MU10">
        <v>1.2234824902723735E-4</v>
      </c>
      <c r="MV10">
        <v>1.2234824902723735E-4</v>
      </c>
      <c r="MW10">
        <v>1.2232295719844357E-4</v>
      </c>
      <c r="MX10">
        <v>1.2155058365758755E-4</v>
      </c>
      <c r="MY10">
        <v>1.2155058365758755E-4</v>
      </c>
      <c r="MZ10">
        <v>1.2077821011673152E-4</v>
      </c>
      <c r="NA10">
        <v>1.200058365758755E-4</v>
      </c>
      <c r="NB10">
        <v>1.200058365758755E-4</v>
      </c>
      <c r="NC10">
        <v>1.1923346303501948E-4</v>
      </c>
      <c r="ND10">
        <v>1.192081712062257E-4</v>
      </c>
      <c r="NE10">
        <v>1.1843579766536966E-4</v>
      </c>
      <c r="NF10">
        <v>1.176634241245136E-4</v>
      </c>
      <c r="NG10">
        <v>1.1763813229571983E-4</v>
      </c>
      <c r="NH10">
        <v>1.168657587548638E-4</v>
      </c>
      <c r="NI10">
        <v>1.168657587548638E-4</v>
      </c>
      <c r="NJ10">
        <v>1.1684046692607002E-4</v>
      </c>
      <c r="NK10">
        <v>1.16068093385214E-4</v>
      </c>
      <c r="NL10">
        <v>1.1678988326848248E-4</v>
      </c>
      <c r="NM10">
        <v>1.1678988326848248E-4</v>
      </c>
      <c r="NN10">
        <v>1.1676459143968871E-4</v>
      </c>
      <c r="NO10">
        <v>1.1676459143968871E-4</v>
      </c>
      <c r="NP10">
        <v>1.1673929961089494E-4</v>
      </c>
      <c r="NQ10">
        <v>1.1673929961089494E-4</v>
      </c>
      <c r="NR10">
        <v>1.1673929961089494E-4</v>
      </c>
      <c r="NS10">
        <v>1.1673929961089494E-4</v>
      </c>
      <c r="NT10">
        <v>1.1671400778210116E-4</v>
      </c>
      <c r="NU10">
        <v>1.1671400778210116E-4</v>
      </c>
      <c r="NV10">
        <v>1.166887159533074E-4</v>
      </c>
      <c r="NW10">
        <v>1.1594163424124513E-4</v>
      </c>
      <c r="NX10">
        <v>1.1591634241245137E-4</v>
      </c>
      <c r="NY10">
        <v>1.1591634241245137E-4</v>
      </c>
      <c r="NZ10">
        <v>1.1514396887159533E-4</v>
      </c>
      <c r="OA10">
        <v>1.1511867704280155E-4</v>
      </c>
      <c r="OB10">
        <v>1.1434630350194553E-4</v>
      </c>
      <c r="OC10">
        <v>1.1432101167315175E-4</v>
      </c>
      <c r="OD10">
        <v>1.1354863813229572E-4</v>
      </c>
      <c r="OE10">
        <v>1.1352334630350195E-4</v>
      </c>
      <c r="OF10">
        <v>1.1349805447470818E-4</v>
      </c>
      <c r="OG10">
        <v>1.1272568093385214E-4</v>
      </c>
      <c r="OH10">
        <v>1.1270038910505837E-4</v>
      </c>
      <c r="OI10">
        <v>1.1195330739299612E-4</v>
      </c>
    </row>
    <row r="11" spans="1:402" x14ac:dyDescent="0.25">
      <c r="A11" t="s">
        <v>33</v>
      </c>
      <c r="B11" s="27" t="s">
        <v>36</v>
      </c>
      <c r="C11">
        <v>6.6299999999999996E-3</v>
      </c>
      <c r="D11">
        <v>5.6100000000000004E-3</v>
      </c>
      <c r="E11">
        <v>4.9399999999999999E-3</v>
      </c>
      <c r="F11">
        <v>4.5500000000000002E-3</v>
      </c>
      <c r="G11">
        <v>4.3600000000000002E-3</v>
      </c>
      <c r="H11">
        <v>4.1799999999999997E-3</v>
      </c>
      <c r="I11">
        <v>3.96E-3</v>
      </c>
      <c r="J11">
        <v>3.7799999999999999E-3</v>
      </c>
      <c r="K11">
        <v>3.5200000000000001E-3</v>
      </c>
      <c r="L11">
        <v>3.2799999999999999E-3</v>
      </c>
      <c r="M11">
        <v>3.0100000000000001E-3</v>
      </c>
      <c r="N11">
        <v>2.7100000000000002E-3</v>
      </c>
      <c r="O11">
        <v>2.3999999999999998E-3</v>
      </c>
      <c r="P11">
        <v>2.0899999999999998E-3</v>
      </c>
      <c r="Q11">
        <v>1.7799999999999999E-3</v>
      </c>
      <c r="R11">
        <v>1.49E-3</v>
      </c>
      <c r="S11">
        <v>1.2199999999999999E-3</v>
      </c>
      <c r="T11">
        <v>1.14E-3</v>
      </c>
      <c r="U11">
        <v>1.06E-3</v>
      </c>
      <c r="V11">
        <v>1E-3</v>
      </c>
      <c r="W11">
        <v>9.5200000000000016E-4</v>
      </c>
      <c r="X11">
        <v>9.0700000000000004E-4</v>
      </c>
      <c r="Y11">
        <v>8.6600000000000002E-4</v>
      </c>
      <c r="Z11">
        <v>8.3100000000000003E-4</v>
      </c>
      <c r="AA11">
        <v>7.9799999999999999E-4</v>
      </c>
      <c r="AB11">
        <v>7.6900000000000004E-4</v>
      </c>
      <c r="AC11">
        <v>7.4200000000000004E-4</v>
      </c>
      <c r="AD11">
        <v>7.18E-4</v>
      </c>
      <c r="AE11">
        <v>6.9700000000000003E-4</v>
      </c>
      <c r="AF11">
        <v>6.7699999999999998E-4</v>
      </c>
      <c r="AG11">
        <v>6.5799999999999995E-4</v>
      </c>
      <c r="AH11">
        <v>6.4199999999999999E-4</v>
      </c>
      <c r="AI11">
        <v>6.2600000000000004E-4</v>
      </c>
      <c r="AJ11">
        <v>6.11E-4</v>
      </c>
      <c r="AK11">
        <v>5.9699999999999998E-4</v>
      </c>
      <c r="AL11">
        <v>5.8399999999999999E-4</v>
      </c>
      <c r="AM11">
        <v>5.7200000000000003E-4</v>
      </c>
      <c r="AN11">
        <v>5.6099999999999998E-4</v>
      </c>
      <c r="AO11">
        <v>5.5099999999999995E-4</v>
      </c>
      <c r="AP11">
        <v>5.4100000000000003E-4</v>
      </c>
      <c r="AQ11">
        <v>5.31E-4</v>
      </c>
      <c r="AR11">
        <v>5.22E-4</v>
      </c>
      <c r="AS11">
        <v>5.13E-4</v>
      </c>
      <c r="AT11">
        <v>5.0500000000000002E-4</v>
      </c>
      <c r="AU11">
        <v>4.9700000000000005E-4</v>
      </c>
      <c r="AV11">
        <v>4.8999999999999998E-4</v>
      </c>
      <c r="AW11">
        <v>4.8200000000000001E-4</v>
      </c>
      <c r="AX11">
        <v>4.7600000000000002E-4</v>
      </c>
      <c r="AY11">
        <v>4.6900000000000002E-4</v>
      </c>
      <c r="AZ11">
        <v>4.6199999999999995E-4</v>
      </c>
      <c r="BA11">
        <v>4.5600000000000003E-4</v>
      </c>
      <c r="BB11">
        <v>4.4999999999999999E-4</v>
      </c>
      <c r="BC11">
        <v>4.4299999999999998E-4</v>
      </c>
      <c r="BD11">
        <v>4.37E-4</v>
      </c>
      <c r="BE11">
        <v>4.3100000000000001E-4</v>
      </c>
      <c r="BF11">
        <v>4.2499999999999998E-4</v>
      </c>
      <c r="BG11">
        <v>4.1899999999999999E-4</v>
      </c>
      <c r="BH11">
        <v>4.1399999999999998E-4</v>
      </c>
      <c r="BI11">
        <v>4.08E-4</v>
      </c>
      <c r="BJ11">
        <v>4.0299999999999998E-4</v>
      </c>
      <c r="BK11">
        <v>3.9800000000000002E-4</v>
      </c>
      <c r="BL11">
        <v>3.9199999999999999E-4</v>
      </c>
      <c r="BM11">
        <v>3.8699999999999997E-4</v>
      </c>
      <c r="BN11">
        <v>3.8199999999999996E-4</v>
      </c>
      <c r="BO11">
        <v>3.77E-4</v>
      </c>
      <c r="BP11">
        <v>3.7200000000000004E-4</v>
      </c>
      <c r="BQ11">
        <v>3.68E-4</v>
      </c>
      <c r="BR11">
        <v>3.6400000000000001E-4</v>
      </c>
      <c r="BS11">
        <v>3.6000000000000008E-4</v>
      </c>
      <c r="BT11">
        <v>3.5500000000000001E-4</v>
      </c>
      <c r="BU11">
        <v>3.5100000000000002E-4</v>
      </c>
      <c r="BV11">
        <v>3.4699999999999998E-4</v>
      </c>
      <c r="BW11">
        <v>3.4400000000000001E-4</v>
      </c>
      <c r="BX11">
        <v>3.4000000000000002E-4</v>
      </c>
      <c r="BY11">
        <v>3.3700000000000001E-4</v>
      </c>
      <c r="BZ11">
        <v>3.3399999999999999E-4</v>
      </c>
      <c r="CA11">
        <v>3.3E-4</v>
      </c>
      <c r="CB11">
        <v>3.2699999999999998E-4</v>
      </c>
      <c r="CC11">
        <v>3.2400000000000001E-4</v>
      </c>
      <c r="CD11">
        <v>3.21E-4</v>
      </c>
      <c r="CE11">
        <v>3.1799999999999998E-4</v>
      </c>
      <c r="CF11">
        <v>3.1500000000000001E-4</v>
      </c>
      <c r="CG11">
        <v>3.1199999999999999E-4</v>
      </c>
      <c r="CH11">
        <v>3.1E-4</v>
      </c>
      <c r="CI11">
        <v>3.0699999999999998E-4</v>
      </c>
      <c r="CJ11">
        <v>3.0499999999999999E-4</v>
      </c>
      <c r="CK11">
        <v>3.0299999999999999E-4</v>
      </c>
      <c r="CL11">
        <v>3.01E-4</v>
      </c>
      <c r="CM11">
        <v>2.99E-4</v>
      </c>
      <c r="CN11">
        <v>2.9700000000000001E-4</v>
      </c>
      <c r="CO11">
        <v>2.9500000000000001E-4</v>
      </c>
      <c r="CP11">
        <v>2.9300000000000002E-4</v>
      </c>
      <c r="CQ11">
        <v>2.9100000000000003E-4</v>
      </c>
      <c r="CR11">
        <v>2.8899999999999998E-4</v>
      </c>
      <c r="CS11">
        <v>2.8800000000000001E-4</v>
      </c>
      <c r="CT11">
        <v>2.8600000000000001E-4</v>
      </c>
      <c r="CU11">
        <v>2.8499999999999999E-4</v>
      </c>
      <c r="CV11">
        <v>2.8299999999999999E-4</v>
      </c>
      <c r="CW11">
        <v>2.8200000000000002E-4</v>
      </c>
      <c r="CX11">
        <v>2.7999999999999998E-4</v>
      </c>
      <c r="CY11">
        <v>2.7900000000000001E-4</v>
      </c>
      <c r="CZ11">
        <v>2.7700000000000001E-4</v>
      </c>
      <c r="DA11">
        <v>2.7599999999999999E-4</v>
      </c>
      <c r="DB11">
        <v>2.7500000000000002E-4</v>
      </c>
      <c r="DC11">
        <v>2.7399999999999999E-4</v>
      </c>
      <c r="DD11">
        <v>2.7300000000000002E-4</v>
      </c>
      <c r="DE11">
        <v>2.7099999999999997E-4</v>
      </c>
      <c r="DF11">
        <v>2.7E-4</v>
      </c>
      <c r="DG11">
        <v>2.6800000000000001E-4</v>
      </c>
      <c r="DH11">
        <v>2.6600000000000001E-4</v>
      </c>
      <c r="DI11">
        <v>2.6499999999999999E-4</v>
      </c>
      <c r="DJ11">
        <v>2.63E-4</v>
      </c>
      <c r="DK11">
        <v>2.6200000000000003E-4</v>
      </c>
      <c r="DL11">
        <v>2.61E-4</v>
      </c>
      <c r="DM11">
        <v>2.5999999999999998E-4</v>
      </c>
      <c r="DN11">
        <v>2.5900000000000001E-4</v>
      </c>
      <c r="DO11">
        <v>2.5799999999999998E-4</v>
      </c>
      <c r="DP11">
        <v>2.5700000000000001E-4</v>
      </c>
      <c r="DQ11">
        <v>2.5599999999999999E-4</v>
      </c>
      <c r="DR11">
        <v>2.5500000000000002E-4</v>
      </c>
      <c r="DS11">
        <v>2.5399999999999999E-4</v>
      </c>
      <c r="DT11">
        <v>2.52E-4</v>
      </c>
      <c r="DU11">
        <v>2.5099999999999998E-4</v>
      </c>
      <c r="DV11">
        <v>2.5000000000000001E-4</v>
      </c>
      <c r="DW11">
        <v>2.4899999999999998E-4</v>
      </c>
      <c r="DX11">
        <v>2.4800000000000001E-4</v>
      </c>
      <c r="DY11">
        <v>2.4699999999999999E-4</v>
      </c>
      <c r="DZ11">
        <v>2.4499999999999999E-4</v>
      </c>
      <c r="EA11">
        <v>2.4400000000000002E-4</v>
      </c>
      <c r="EB11">
        <v>2.43E-4</v>
      </c>
      <c r="EC11">
        <v>2.41E-4</v>
      </c>
      <c r="ED11">
        <v>2.4000000000000001E-4</v>
      </c>
      <c r="EE11">
        <v>2.3900000000000001E-4</v>
      </c>
      <c r="EF11">
        <v>2.3799999999999998E-4</v>
      </c>
      <c r="EG11">
        <v>2.3699999999999999E-4</v>
      </c>
      <c r="EH11">
        <v>2.3499999999999999E-4</v>
      </c>
      <c r="EI11">
        <v>2.34E-4</v>
      </c>
      <c r="EJ11">
        <v>2.32E-4</v>
      </c>
      <c r="EK11">
        <v>2.3100000000000003E-4</v>
      </c>
      <c r="EL11">
        <v>2.3000000000000001E-4</v>
      </c>
      <c r="EM11">
        <v>2.2800000000000001E-4</v>
      </c>
      <c r="EN11">
        <v>2.2699999999999999E-4</v>
      </c>
      <c r="EO11">
        <v>2.2599999999999999E-4</v>
      </c>
      <c r="EP11">
        <v>2.2499999999999999E-4</v>
      </c>
      <c r="EQ11">
        <v>2.23E-4</v>
      </c>
      <c r="ER11">
        <v>2.2100000000000001E-4</v>
      </c>
      <c r="ES11">
        <v>2.2000000000000001E-4</v>
      </c>
      <c r="ET11">
        <v>2.1800000000000001E-4</v>
      </c>
      <c r="EU11">
        <v>2.1699999999999999E-4</v>
      </c>
      <c r="EV11">
        <v>2.1500000000000002E-4</v>
      </c>
      <c r="EW11">
        <v>2.14E-4</v>
      </c>
      <c r="EX11">
        <v>2.12E-4</v>
      </c>
      <c r="EY11">
        <v>2.1100000000000001E-4</v>
      </c>
      <c r="EZ11">
        <v>2.1000000000000001E-4</v>
      </c>
      <c r="FA11">
        <v>2.0799999999999999E-4</v>
      </c>
      <c r="FB11">
        <v>2.0599999999999997E-4</v>
      </c>
      <c r="FC11">
        <v>2.05E-4</v>
      </c>
      <c r="FD11">
        <v>2.03E-4</v>
      </c>
      <c r="FE11">
        <v>2.02E-4</v>
      </c>
      <c r="FF11">
        <v>2.0000000000000001E-4</v>
      </c>
      <c r="FG11">
        <v>1.9900000000000001E-4</v>
      </c>
      <c r="FH11">
        <v>1.9700000000000002E-4</v>
      </c>
      <c r="FI11">
        <v>1.9599999999999999E-4</v>
      </c>
      <c r="FJ11">
        <v>1.95E-4</v>
      </c>
      <c r="FK11">
        <v>1.93E-4</v>
      </c>
      <c r="FL11">
        <v>1.92E-4</v>
      </c>
      <c r="FM11">
        <v>1.9000000000000001E-4</v>
      </c>
      <c r="FN11">
        <v>1.8900000000000001E-4</v>
      </c>
      <c r="FO11">
        <v>1.8799999999999996E-4</v>
      </c>
      <c r="FP11">
        <v>1.8599999999999997E-4</v>
      </c>
      <c r="FQ11">
        <v>1.85E-4</v>
      </c>
      <c r="FR11">
        <v>1.83E-4</v>
      </c>
      <c r="FS11">
        <v>1.8200000000000001E-4</v>
      </c>
      <c r="FT11">
        <v>1.8100000000000001E-4</v>
      </c>
      <c r="FU11">
        <v>1.7899999999999999E-4</v>
      </c>
      <c r="FV11">
        <v>1.7799999999999999E-4</v>
      </c>
      <c r="FW11">
        <v>1.7700000000000002E-4</v>
      </c>
      <c r="FX11">
        <v>1.75E-4</v>
      </c>
      <c r="FY11">
        <v>1.74E-4</v>
      </c>
      <c r="FZ11">
        <v>1.73E-4</v>
      </c>
      <c r="GA11">
        <v>1.7200000000000001E-4</v>
      </c>
      <c r="GB11">
        <v>1.7100000000000001E-4</v>
      </c>
      <c r="GC11">
        <v>1.7000000000000001E-4</v>
      </c>
      <c r="GD11">
        <v>1.6799999999999999E-4</v>
      </c>
      <c r="GE11">
        <v>1.6699999999999999E-4</v>
      </c>
      <c r="GF11">
        <v>1.65E-4</v>
      </c>
      <c r="GG11">
        <v>1.63E-4</v>
      </c>
      <c r="GH11">
        <v>1.6200000000000001E-4</v>
      </c>
      <c r="GI11">
        <v>1.6100000000000001E-4</v>
      </c>
      <c r="GJ11">
        <v>1.5899999999999999E-4</v>
      </c>
      <c r="GK11">
        <v>1.5799999999999999E-4</v>
      </c>
      <c r="GL11">
        <v>1.5699999999999999E-4</v>
      </c>
      <c r="GM11">
        <v>1.56E-4</v>
      </c>
      <c r="GN11">
        <v>1.5500000000000003E-4</v>
      </c>
      <c r="GO11">
        <v>1.54E-4</v>
      </c>
      <c r="GP11">
        <v>1.5300000000000001E-4</v>
      </c>
      <c r="GQ11">
        <v>1.5200000000000001E-4</v>
      </c>
      <c r="GR11">
        <v>1.5100000000000001E-4</v>
      </c>
      <c r="GS11">
        <v>1.4999999999999999E-4</v>
      </c>
      <c r="GT11">
        <v>1.4899999999999999E-4</v>
      </c>
      <c r="GU11">
        <v>1.4899999999999999E-4</v>
      </c>
      <c r="GV11">
        <v>1.4799999999999999E-4</v>
      </c>
      <c r="GW11">
        <v>1.47E-4</v>
      </c>
      <c r="GX11">
        <v>1.46E-4</v>
      </c>
      <c r="GY11">
        <v>1.45E-4</v>
      </c>
      <c r="GZ11">
        <v>1.44E-4</v>
      </c>
      <c r="HA11">
        <v>1.4300000000000001E-4</v>
      </c>
      <c r="HB11">
        <v>1.4200000000000001E-4</v>
      </c>
      <c r="HC11">
        <v>1.4200000000000001E-4</v>
      </c>
      <c r="HD11">
        <v>1.4100000000000001E-4</v>
      </c>
      <c r="HE11">
        <v>1.3999999999999999E-4</v>
      </c>
      <c r="HF11">
        <v>1.3899999999999999E-4</v>
      </c>
      <c r="HG11">
        <v>1.3799999999999999E-4</v>
      </c>
      <c r="HH11">
        <v>1.3799999999999999E-4</v>
      </c>
      <c r="HI11">
        <v>1.37E-4</v>
      </c>
      <c r="HJ11">
        <v>1.36E-4</v>
      </c>
      <c r="HK11">
        <v>1.36E-4</v>
      </c>
      <c r="HL11">
        <v>1.36E-4</v>
      </c>
      <c r="HM11">
        <v>1.36E-4</v>
      </c>
      <c r="HN11">
        <v>1.36E-4</v>
      </c>
      <c r="HO11">
        <v>1.35E-4</v>
      </c>
      <c r="HP11">
        <v>1.35E-4</v>
      </c>
      <c r="HQ11">
        <v>1.35E-4</v>
      </c>
      <c r="HR11">
        <v>1.34E-4</v>
      </c>
      <c r="HS11">
        <v>1.34E-4</v>
      </c>
      <c r="HT11">
        <v>1.34E-4</v>
      </c>
      <c r="HU11">
        <v>1.34E-4</v>
      </c>
      <c r="HV11">
        <v>1.3300000000000001E-4</v>
      </c>
      <c r="HW11">
        <v>1.3300000000000001E-4</v>
      </c>
      <c r="HX11">
        <v>1.3200000000000001E-4</v>
      </c>
      <c r="HY11">
        <v>1.3200000000000001E-4</v>
      </c>
      <c r="HZ11">
        <v>1.3100000000000001E-4</v>
      </c>
      <c r="IA11">
        <v>1.3100000000000001E-4</v>
      </c>
      <c r="IB11">
        <v>1.2999999999999999E-4</v>
      </c>
      <c r="IC11">
        <v>1.2899999999999999E-4</v>
      </c>
      <c r="ID11">
        <v>1.2899999999999999E-4</v>
      </c>
      <c r="IE11">
        <v>1.2899999999999999E-4</v>
      </c>
      <c r="IF11">
        <v>1.2799999999999999E-4</v>
      </c>
      <c r="IG11">
        <v>1.2799999999999999E-4</v>
      </c>
      <c r="IH11">
        <v>1.2799999999999999E-4</v>
      </c>
      <c r="II11">
        <v>1.2799999999999999E-4</v>
      </c>
      <c r="IJ11">
        <v>1.27E-4</v>
      </c>
      <c r="IK11">
        <v>1.27E-4</v>
      </c>
      <c r="IL11">
        <v>1.27E-4</v>
      </c>
      <c r="IM11">
        <v>1.27E-4</v>
      </c>
      <c r="IN11">
        <v>1.27E-4</v>
      </c>
      <c r="IO11">
        <v>1.27E-4</v>
      </c>
      <c r="IP11">
        <v>1.27E-4</v>
      </c>
      <c r="IQ11">
        <v>1.26E-4</v>
      </c>
      <c r="IR11">
        <v>1.26E-4</v>
      </c>
      <c r="IS11">
        <v>1.26E-4</v>
      </c>
      <c r="IT11">
        <v>1.25E-4</v>
      </c>
      <c r="IU11">
        <v>1.25E-4</v>
      </c>
      <c r="IV11">
        <v>1.2400000000000001E-4</v>
      </c>
      <c r="IW11">
        <v>1.2400000000000001E-4</v>
      </c>
      <c r="IX11">
        <v>1.2400000000000001E-4</v>
      </c>
      <c r="IY11">
        <v>1.2300000000000001E-4</v>
      </c>
      <c r="IZ11">
        <v>1.2300000000000001E-4</v>
      </c>
      <c r="JA11">
        <v>1.2200000000000001E-4</v>
      </c>
      <c r="JB11">
        <v>1.2200000000000001E-4</v>
      </c>
      <c r="JC11">
        <v>1.22E-4</v>
      </c>
      <c r="JD11">
        <v>1.21E-4</v>
      </c>
      <c r="JE11">
        <v>1.2E-4</v>
      </c>
      <c r="JF11">
        <v>1.1999999999999999E-4</v>
      </c>
      <c r="JG11">
        <v>1.1900000000000001E-4</v>
      </c>
      <c r="JH11">
        <v>1.1900000000000001E-4</v>
      </c>
      <c r="JI11">
        <v>1.1900000000000001E-4</v>
      </c>
      <c r="JJ11">
        <v>1.18E-4</v>
      </c>
      <c r="JK11">
        <v>1.18E-4</v>
      </c>
      <c r="JL11">
        <v>1.18E-4</v>
      </c>
      <c r="JM11">
        <v>1.17E-4</v>
      </c>
      <c r="JN11">
        <v>1.17E-4</v>
      </c>
      <c r="JO11">
        <v>1.17E-4</v>
      </c>
      <c r="JP11">
        <v>1.16E-4</v>
      </c>
      <c r="JQ11">
        <v>1.16E-4</v>
      </c>
      <c r="JR11">
        <v>1.15E-4</v>
      </c>
      <c r="JS11">
        <v>1.15E-4</v>
      </c>
      <c r="JT11">
        <v>1.1400000000000001E-4</v>
      </c>
      <c r="JU11">
        <v>1.1400000000000001E-4</v>
      </c>
      <c r="JV11">
        <v>1.13E-4</v>
      </c>
      <c r="JW11">
        <v>1.12E-4</v>
      </c>
      <c r="JX11">
        <v>1.12E-4</v>
      </c>
      <c r="JY11">
        <v>1.11E-4</v>
      </c>
      <c r="JZ11">
        <v>1.0999999999999999E-4</v>
      </c>
      <c r="KA11">
        <v>1.0899999999999999E-4</v>
      </c>
      <c r="KB11">
        <v>1.0900000000000001E-4</v>
      </c>
      <c r="KC11">
        <v>1.08E-4</v>
      </c>
      <c r="KD11">
        <v>1.07E-4</v>
      </c>
      <c r="KE11">
        <v>1.06E-4</v>
      </c>
      <c r="KF11">
        <v>1.06E-4</v>
      </c>
      <c r="KG11">
        <v>1.05E-4</v>
      </c>
      <c r="KH11">
        <v>1.0399999999999999E-4</v>
      </c>
      <c r="KI11">
        <v>1.03E-4</v>
      </c>
      <c r="KJ11">
        <v>1.03E-4</v>
      </c>
      <c r="KK11">
        <v>1.02E-4</v>
      </c>
      <c r="KL11">
        <v>1.02E-4</v>
      </c>
      <c r="KM11">
        <v>1.0099999999999999E-4</v>
      </c>
      <c r="KN11">
        <v>1.0099999999999999E-4</v>
      </c>
      <c r="KO11">
        <v>1.0099999999999999E-4</v>
      </c>
      <c r="KP11">
        <v>1E-4</v>
      </c>
      <c r="KQ11">
        <v>1E-4</v>
      </c>
      <c r="KR11">
        <v>9.98E-5</v>
      </c>
      <c r="KS11">
        <v>9.9400000000000004E-5</v>
      </c>
      <c r="KT11">
        <v>9.8999999999999994E-5</v>
      </c>
      <c r="KU11">
        <v>9.87E-5</v>
      </c>
      <c r="KV11">
        <v>9.8300000000000004E-5</v>
      </c>
      <c r="KW11">
        <v>9.7700000000000017E-5</v>
      </c>
      <c r="KX11">
        <v>9.7E-5</v>
      </c>
      <c r="KY11">
        <v>9.6199999999999994E-5</v>
      </c>
      <c r="KZ11">
        <v>9.5400000000000001E-5</v>
      </c>
      <c r="LA11">
        <v>9.4400000000000004E-5</v>
      </c>
      <c r="LB11">
        <v>9.3300000000000005E-5</v>
      </c>
      <c r="LC11">
        <v>9.2299999999999994E-5</v>
      </c>
      <c r="LD11">
        <v>9.1399999999999999E-5</v>
      </c>
      <c r="LE11">
        <v>9.0699999999999996E-5</v>
      </c>
      <c r="LF11">
        <v>8.9900000000000003E-5</v>
      </c>
      <c r="LG11">
        <v>8.9300000000000002E-5</v>
      </c>
      <c r="LH11">
        <v>8.8699999999999988E-5</v>
      </c>
      <c r="LI11">
        <v>8.8300000000000005E-5</v>
      </c>
      <c r="LJ11">
        <v>8.7899999999999995E-5</v>
      </c>
      <c r="LK11">
        <v>8.7499999999999999E-5</v>
      </c>
      <c r="LL11">
        <v>8.7200000000000005E-5</v>
      </c>
      <c r="LM11">
        <v>8.6799999999999996E-5</v>
      </c>
      <c r="LN11">
        <v>8.6500000000000002E-5</v>
      </c>
      <c r="LO11">
        <v>8.6100000000000006E-5</v>
      </c>
      <c r="LP11">
        <v>8.5799999999999998E-5</v>
      </c>
      <c r="LQ11">
        <v>8.5500000000000005E-5</v>
      </c>
      <c r="LR11">
        <v>8.5199999999999997E-5</v>
      </c>
      <c r="LS11">
        <v>8.4800000000000001E-5</v>
      </c>
      <c r="LT11">
        <v>8.4400000000000005E-5</v>
      </c>
      <c r="LU11">
        <v>8.4099999999999998E-5</v>
      </c>
      <c r="LV11">
        <v>8.3700000000000002E-5</v>
      </c>
      <c r="LW11">
        <v>8.3200000000000003E-5</v>
      </c>
      <c r="LX11">
        <v>8.2799999999999993E-5</v>
      </c>
      <c r="LY11">
        <v>8.2299999999999995E-5</v>
      </c>
      <c r="LZ11">
        <v>8.1799999999999996E-5</v>
      </c>
      <c r="MA11">
        <v>8.1199999999999995E-5</v>
      </c>
      <c r="MB11">
        <v>8.0599999999999994E-5</v>
      </c>
      <c r="MC11">
        <v>8.0000000000000007E-5</v>
      </c>
      <c r="MD11">
        <v>7.9499999999999994E-5</v>
      </c>
      <c r="ME11">
        <v>7.8899999999999993E-5</v>
      </c>
      <c r="MF11">
        <v>7.8399999999999995E-5</v>
      </c>
      <c r="MG11">
        <v>7.7999999999999999E-5</v>
      </c>
      <c r="MH11">
        <v>7.7799999999999994E-5</v>
      </c>
      <c r="MI11">
        <v>7.7700000000000005E-5</v>
      </c>
      <c r="MJ11">
        <v>7.7599999999999989E-5</v>
      </c>
      <c r="MK11">
        <v>7.7599999999999989E-5</v>
      </c>
      <c r="ML11">
        <v>7.7499999999999986E-5</v>
      </c>
      <c r="MM11">
        <v>7.75E-5</v>
      </c>
      <c r="MN11">
        <v>7.7600000000000002E-5</v>
      </c>
      <c r="MO11">
        <v>7.7600000000000002E-5</v>
      </c>
      <c r="MP11">
        <v>7.7600000000000002E-5</v>
      </c>
      <c r="MQ11">
        <v>7.7600000000000002E-5</v>
      </c>
      <c r="MR11">
        <v>7.7600000000000002E-5</v>
      </c>
      <c r="MS11">
        <v>7.7700000000000005E-5</v>
      </c>
      <c r="MT11">
        <v>7.7600000000000002E-5</v>
      </c>
      <c r="MU11">
        <v>7.75E-5</v>
      </c>
      <c r="MV11">
        <v>7.7399999999999998E-5</v>
      </c>
      <c r="MW11">
        <v>7.7299999999999995E-5</v>
      </c>
      <c r="MX11">
        <v>7.7100000000000004E-5</v>
      </c>
      <c r="MY11">
        <v>7.6799999999999997E-5</v>
      </c>
      <c r="MZ11">
        <v>7.6500000000000003E-5</v>
      </c>
      <c r="NA11">
        <v>7.6199999999999995E-5</v>
      </c>
      <c r="NB11">
        <v>7.5900000000000002E-5</v>
      </c>
      <c r="NC11">
        <v>7.5599999999999994E-5</v>
      </c>
      <c r="ND11">
        <v>7.5300000000000001E-5</v>
      </c>
      <c r="NE11">
        <v>7.4999999999999993E-5</v>
      </c>
      <c r="NF11">
        <v>7.47E-5</v>
      </c>
      <c r="NG11">
        <v>7.4400000000000006E-5</v>
      </c>
      <c r="NH11">
        <v>7.4300000000000004E-5</v>
      </c>
      <c r="NI11">
        <v>7.4099999999999999E-5</v>
      </c>
      <c r="NJ11">
        <v>7.3899999999999994E-5</v>
      </c>
      <c r="NK11">
        <v>7.3800000000000005E-5</v>
      </c>
      <c r="NL11">
        <v>7.3800000000000005E-5</v>
      </c>
      <c r="NM11">
        <v>7.3899999999999994E-5</v>
      </c>
      <c r="NN11">
        <v>7.3899999999999994E-5</v>
      </c>
      <c r="NO11">
        <v>7.3999999999999983E-5</v>
      </c>
      <c r="NP11">
        <v>7.3999999999999983E-5</v>
      </c>
      <c r="NQ11">
        <v>7.3999999999999983E-5</v>
      </c>
      <c r="NR11">
        <v>7.3999999999999983E-5</v>
      </c>
      <c r="NS11">
        <v>7.4099999999999985E-5</v>
      </c>
      <c r="NT11">
        <v>7.4099999999999985E-5</v>
      </c>
      <c r="NU11">
        <v>7.3999999999999983E-5</v>
      </c>
      <c r="NV11">
        <v>7.3899999999999994E-5</v>
      </c>
      <c r="NW11">
        <v>7.3800000000000005E-5</v>
      </c>
      <c r="NX11">
        <v>7.36E-5</v>
      </c>
      <c r="NY11">
        <v>7.3399999999999995E-5</v>
      </c>
      <c r="NZ11">
        <v>7.3200000000000004E-5</v>
      </c>
      <c r="OA11">
        <v>7.2899999999999997E-5</v>
      </c>
      <c r="OB11">
        <v>7.2600000000000003E-5</v>
      </c>
      <c r="OC11">
        <v>7.2399999999999998E-5</v>
      </c>
      <c r="OD11">
        <v>7.2100000000000004E-5</v>
      </c>
      <c r="OE11">
        <v>7.1799999999999997E-5</v>
      </c>
      <c r="OF11">
        <v>7.1600000000000006E-5</v>
      </c>
      <c r="OG11">
        <v>7.1500000000000003E-5</v>
      </c>
      <c r="OH11">
        <v>7.1299999999999998E-5</v>
      </c>
      <c r="OI11">
        <v>7.1000000000000005E-5</v>
      </c>
    </row>
    <row r="12" spans="1:402" x14ac:dyDescent="0.25">
      <c r="A12" t="s">
        <v>68</v>
      </c>
      <c r="B12" s="27" t="s">
        <v>29</v>
      </c>
      <c r="C12">
        <v>0.84270639999999997</v>
      </c>
      <c r="D12">
        <v>0.79443580000000003</v>
      </c>
      <c r="E12">
        <v>0.7435657</v>
      </c>
      <c r="F12">
        <v>0.69583629999999996</v>
      </c>
      <c r="G12">
        <v>0.65164979999999995</v>
      </c>
      <c r="H12">
        <v>0.6098654</v>
      </c>
      <c r="I12">
        <v>0.57158540000000002</v>
      </c>
      <c r="J12">
        <v>0.53771930000000001</v>
      </c>
      <c r="K12">
        <v>0.50804300000000002</v>
      </c>
      <c r="L12">
        <v>0.48202899999999999</v>
      </c>
      <c r="M12">
        <v>0.45930500000000002</v>
      </c>
      <c r="N12">
        <v>0.43919140000000001</v>
      </c>
      <c r="O12">
        <v>0.4207864</v>
      </c>
      <c r="P12">
        <v>0.40378979999999998</v>
      </c>
      <c r="Q12">
        <v>0.38832270000000002</v>
      </c>
      <c r="R12">
        <v>0.37412010000000001</v>
      </c>
      <c r="S12">
        <v>0.36101620000000001</v>
      </c>
      <c r="T12">
        <v>0.3487557</v>
      </c>
      <c r="U12">
        <v>0.3373389</v>
      </c>
      <c r="V12">
        <v>0.32672069999999998</v>
      </c>
      <c r="W12">
        <v>0.3167835</v>
      </c>
      <c r="X12">
        <v>0.30748950000000003</v>
      </c>
      <c r="Y12">
        <v>0.29844559999999998</v>
      </c>
      <c r="Z12">
        <v>0.28965679999999999</v>
      </c>
      <c r="AA12">
        <v>0.28125909999999998</v>
      </c>
      <c r="AB12">
        <v>0.27330359999999998</v>
      </c>
      <c r="AC12">
        <v>0.26572810000000002</v>
      </c>
      <c r="AD12">
        <v>0.25849080000000002</v>
      </c>
      <c r="AE12">
        <v>0.25151259999999998</v>
      </c>
      <c r="AF12">
        <v>0.2447386</v>
      </c>
      <c r="AG12">
        <v>0.23805999999999999</v>
      </c>
      <c r="AH12">
        <v>0.2316173</v>
      </c>
      <c r="AI12">
        <v>0.2253617</v>
      </c>
      <c r="AJ12">
        <v>0.21931829999999999</v>
      </c>
      <c r="AK12">
        <v>0.21356120000000001</v>
      </c>
      <c r="AL12">
        <v>0.20807629999999999</v>
      </c>
      <c r="AM12">
        <v>0.2027516</v>
      </c>
      <c r="AN12">
        <v>0.19761500000000001</v>
      </c>
      <c r="AO12">
        <v>0.19267980000000001</v>
      </c>
      <c r="AP12">
        <v>0.18796889999999999</v>
      </c>
      <c r="AQ12">
        <v>0.18340029999999999</v>
      </c>
      <c r="AR12">
        <v>0.17907919999999999</v>
      </c>
      <c r="AS12">
        <v>0.174897</v>
      </c>
      <c r="AT12">
        <v>0.17083380000000001</v>
      </c>
      <c r="AU12">
        <v>0.16694059999999999</v>
      </c>
      <c r="AV12">
        <v>0.16324040000000001</v>
      </c>
      <c r="AW12">
        <v>0.15964400000000001</v>
      </c>
      <c r="AX12">
        <v>0.15620619999999999</v>
      </c>
      <c r="AY12">
        <v>0.1529076</v>
      </c>
      <c r="AZ12">
        <v>0.14976039999999999</v>
      </c>
      <c r="BA12">
        <v>0.14669779999999999</v>
      </c>
      <c r="BB12">
        <v>0.14377889999999999</v>
      </c>
      <c r="BC12">
        <v>0.1409503</v>
      </c>
      <c r="BD12">
        <v>0.13817070000000001</v>
      </c>
      <c r="BE12">
        <v>0.13549410000000001</v>
      </c>
      <c r="BF12">
        <v>0.13297030000000001</v>
      </c>
      <c r="BG12">
        <v>0.1304951</v>
      </c>
      <c r="BH12">
        <v>0.12812509999999999</v>
      </c>
      <c r="BI12">
        <v>0.12585579999999999</v>
      </c>
      <c r="BJ12">
        <v>0.12368990000000001</v>
      </c>
      <c r="BK12">
        <v>0.12154719999999999</v>
      </c>
      <c r="BL12">
        <v>0.1195063</v>
      </c>
      <c r="BM12">
        <v>0.1175176</v>
      </c>
      <c r="BN12">
        <v>0.11554200000000001</v>
      </c>
      <c r="BO12">
        <v>0.1136355</v>
      </c>
      <c r="BP12">
        <v>0.11183220000000001</v>
      </c>
      <c r="BQ12">
        <v>0.1100439</v>
      </c>
      <c r="BR12">
        <v>0.108306</v>
      </c>
      <c r="BS12">
        <v>0.106637</v>
      </c>
      <c r="BT12">
        <v>0.1050334</v>
      </c>
      <c r="BU12">
        <v>0.10345219999999999</v>
      </c>
      <c r="BV12">
        <v>0.1019492</v>
      </c>
      <c r="BW12">
        <v>0.1004714</v>
      </c>
      <c r="BX12">
        <v>9.8997669999999996E-2</v>
      </c>
      <c r="BY12">
        <v>9.7572000000000006E-2</v>
      </c>
      <c r="BZ12">
        <v>9.6237089999999997E-2</v>
      </c>
      <c r="CA12">
        <v>9.4907439999999996E-2</v>
      </c>
      <c r="CB12">
        <v>9.3600959999999997E-2</v>
      </c>
      <c r="CC12">
        <v>9.2341790000000007E-2</v>
      </c>
      <c r="CD12">
        <v>9.1149369999999993E-2</v>
      </c>
      <c r="CE12">
        <v>8.9967759999999994E-2</v>
      </c>
      <c r="CF12">
        <v>8.8819590000000004E-2</v>
      </c>
      <c r="CG12">
        <v>8.7690710000000005E-2</v>
      </c>
      <c r="CH12">
        <v>8.6562E-2</v>
      </c>
      <c r="CI12">
        <v>8.5454050000000004E-2</v>
      </c>
      <c r="CJ12">
        <v>8.4404160000000006E-2</v>
      </c>
      <c r="CK12">
        <v>8.3365809999999999E-2</v>
      </c>
      <c r="CL12">
        <v>8.233617E-2</v>
      </c>
      <c r="CM12">
        <v>8.1322640000000002E-2</v>
      </c>
      <c r="CN12">
        <v>8.0373890000000003E-2</v>
      </c>
      <c r="CO12">
        <v>7.9449039999999999E-2</v>
      </c>
      <c r="CP12">
        <v>7.8531149999999994E-2</v>
      </c>
      <c r="CQ12">
        <v>7.7620289999999995E-2</v>
      </c>
      <c r="CR12">
        <v>7.6727429999999999E-2</v>
      </c>
      <c r="CS12">
        <v>7.5866299999999998E-2</v>
      </c>
      <c r="CT12">
        <v>7.5045120000000007E-2</v>
      </c>
      <c r="CU12">
        <v>7.4226799999999996E-2</v>
      </c>
      <c r="CV12">
        <v>7.3422950000000001E-2</v>
      </c>
      <c r="CW12">
        <v>7.2639519999999999E-2</v>
      </c>
      <c r="CX12">
        <v>7.190067E-2</v>
      </c>
      <c r="CY12">
        <v>7.1161539999999995E-2</v>
      </c>
      <c r="CZ12">
        <v>7.0422860000000004E-2</v>
      </c>
      <c r="DA12">
        <v>6.9699349999999993E-2</v>
      </c>
      <c r="DB12">
        <v>6.8995710000000002E-2</v>
      </c>
      <c r="DC12">
        <v>6.8295419999999996E-2</v>
      </c>
      <c r="DD12">
        <v>6.7638219999999999E-2</v>
      </c>
      <c r="DE12">
        <v>6.6999349999999999E-2</v>
      </c>
      <c r="DF12">
        <v>6.6380229999999998E-2</v>
      </c>
      <c r="DG12">
        <v>6.5749909999999995E-2</v>
      </c>
      <c r="DH12">
        <v>6.516197E-2</v>
      </c>
      <c r="DI12">
        <v>6.4578609999999995E-2</v>
      </c>
      <c r="DJ12">
        <v>6.3988840000000005E-2</v>
      </c>
      <c r="DK12">
        <v>6.3394000000000006E-2</v>
      </c>
      <c r="DL12">
        <v>6.2822779999999995E-2</v>
      </c>
      <c r="DM12">
        <v>6.2252160000000001E-2</v>
      </c>
      <c r="DN12">
        <v>6.172967E-2</v>
      </c>
      <c r="DO12">
        <v>6.1216369999999999E-2</v>
      </c>
      <c r="DP12">
        <v>6.0728409999999997E-2</v>
      </c>
      <c r="DQ12">
        <v>6.023775E-2</v>
      </c>
      <c r="DR12">
        <v>5.9761000000000002E-2</v>
      </c>
      <c r="DS12">
        <v>5.9288349999999997E-2</v>
      </c>
      <c r="DT12">
        <v>5.8806669999999998E-2</v>
      </c>
      <c r="DU12">
        <v>5.8313240000000002E-2</v>
      </c>
      <c r="DV12">
        <v>5.7842600000000001E-2</v>
      </c>
      <c r="DW12">
        <v>5.7355059999999999E-2</v>
      </c>
      <c r="DX12">
        <v>5.6906949999999998E-2</v>
      </c>
      <c r="DY12">
        <v>5.6482249999999998E-2</v>
      </c>
      <c r="DZ12">
        <v>5.6073970000000001E-2</v>
      </c>
      <c r="EA12">
        <v>5.5664709999999999E-2</v>
      </c>
      <c r="EB12">
        <v>5.5276770000000003E-2</v>
      </c>
      <c r="EC12">
        <v>5.4890559999999998E-2</v>
      </c>
      <c r="ED12">
        <v>5.449155E-2</v>
      </c>
      <c r="EE12">
        <v>5.4080320000000001E-2</v>
      </c>
      <c r="EF12">
        <v>5.3692650000000001E-2</v>
      </c>
      <c r="EG12">
        <v>5.3293109999999998E-2</v>
      </c>
      <c r="EH12">
        <v>5.2928679999999999E-2</v>
      </c>
      <c r="EI12">
        <v>5.258388E-2</v>
      </c>
      <c r="EJ12">
        <v>5.2244520000000003E-2</v>
      </c>
      <c r="EK12">
        <v>5.1913569999999999E-2</v>
      </c>
      <c r="EL12">
        <v>5.159963E-2</v>
      </c>
      <c r="EM12">
        <v>5.1283519999999999E-2</v>
      </c>
      <c r="EN12">
        <v>5.0948279999999999E-2</v>
      </c>
      <c r="EO12">
        <v>5.0591009999999999E-2</v>
      </c>
      <c r="EP12">
        <v>5.0261529999999999E-2</v>
      </c>
      <c r="EQ12">
        <v>4.9928779999999999E-2</v>
      </c>
      <c r="ER12">
        <v>4.9633940000000001E-2</v>
      </c>
      <c r="ES12">
        <v>4.9352140000000003E-2</v>
      </c>
      <c r="ET12">
        <v>4.9070629999999997E-2</v>
      </c>
      <c r="EU12">
        <v>4.8792750000000003E-2</v>
      </c>
      <c r="EV12">
        <v>4.8519569999999998E-2</v>
      </c>
      <c r="EW12">
        <v>4.824415E-2</v>
      </c>
      <c r="EX12">
        <v>4.795775E-2</v>
      </c>
      <c r="EY12">
        <v>4.7666319999999998E-2</v>
      </c>
      <c r="EZ12">
        <v>4.7396969999999997E-2</v>
      </c>
      <c r="FA12">
        <v>4.7130119999999998E-2</v>
      </c>
      <c r="FB12">
        <v>4.6874840000000001E-2</v>
      </c>
      <c r="FC12">
        <v>4.6624390000000002E-2</v>
      </c>
      <c r="FD12">
        <v>4.6375319999999998E-2</v>
      </c>
      <c r="FE12">
        <v>4.612749E-2</v>
      </c>
      <c r="FF12">
        <v>4.5880990000000003E-2</v>
      </c>
      <c r="FG12">
        <v>4.5635469999999997E-2</v>
      </c>
      <c r="FH12">
        <v>4.5391010000000002E-2</v>
      </c>
      <c r="FI12">
        <v>4.5150599999999999E-2</v>
      </c>
      <c r="FJ12">
        <v>4.4913330000000001E-2</v>
      </c>
      <c r="FK12">
        <v>4.4679089999999998E-2</v>
      </c>
      <c r="FL12">
        <v>4.4447430000000003E-2</v>
      </c>
      <c r="FM12">
        <v>4.4217439999999997E-2</v>
      </c>
      <c r="FN12">
        <v>4.3989889999999997E-2</v>
      </c>
      <c r="FO12">
        <v>4.3765409999999998E-2</v>
      </c>
      <c r="FP12">
        <v>4.3545019999999997E-2</v>
      </c>
      <c r="FQ12">
        <v>4.3328279999999997E-2</v>
      </c>
      <c r="FR12">
        <v>4.3115399999999998E-2</v>
      </c>
      <c r="FS12">
        <v>4.2905869999999999E-2</v>
      </c>
      <c r="FT12">
        <v>4.2698710000000001E-2</v>
      </c>
      <c r="FU12">
        <v>4.2493910000000003E-2</v>
      </c>
      <c r="FV12">
        <v>4.229107E-2</v>
      </c>
      <c r="FW12">
        <v>4.2089410000000001E-2</v>
      </c>
      <c r="FX12">
        <v>4.1889599999999999E-2</v>
      </c>
      <c r="FY12">
        <v>4.1692229999999997E-2</v>
      </c>
      <c r="FZ12">
        <v>4.149837E-2</v>
      </c>
      <c r="GA12">
        <v>4.1307650000000001E-2</v>
      </c>
      <c r="GB12">
        <v>4.1120400000000001E-2</v>
      </c>
      <c r="GC12">
        <v>4.0936159999999999E-2</v>
      </c>
      <c r="GD12">
        <v>4.075397E-2</v>
      </c>
      <c r="GE12">
        <v>4.0573409999999997E-2</v>
      </c>
      <c r="GF12">
        <v>4.0394199999999998E-2</v>
      </c>
      <c r="GG12">
        <v>4.0215870000000001E-2</v>
      </c>
      <c r="GH12">
        <v>4.0039140000000001E-2</v>
      </c>
      <c r="GI12">
        <v>3.9864499999999997E-2</v>
      </c>
      <c r="GJ12">
        <v>3.96928E-2</v>
      </c>
      <c r="GK12">
        <v>3.9523740000000002E-2</v>
      </c>
      <c r="GL12">
        <v>3.93576E-2</v>
      </c>
      <c r="GM12">
        <v>3.9193840000000001E-2</v>
      </c>
      <c r="GN12">
        <v>3.9031440000000001E-2</v>
      </c>
      <c r="GO12">
        <v>3.8870420000000003E-2</v>
      </c>
      <c r="GP12">
        <v>3.871053E-2</v>
      </c>
      <c r="GQ12">
        <v>3.8551380000000003E-2</v>
      </c>
      <c r="GR12">
        <v>3.8393759999999999E-2</v>
      </c>
      <c r="GS12">
        <v>3.8238099999999997E-2</v>
      </c>
      <c r="GT12">
        <v>3.8085260000000003E-2</v>
      </c>
      <c r="GU12">
        <v>3.7934929999999999E-2</v>
      </c>
      <c r="GV12">
        <v>3.7787340000000003E-2</v>
      </c>
      <c r="GW12">
        <v>3.764203E-2</v>
      </c>
      <c r="GX12">
        <v>3.7497740000000002E-2</v>
      </c>
      <c r="GY12">
        <v>3.7354440000000003E-2</v>
      </c>
      <c r="GZ12">
        <v>3.7211599999999997E-2</v>
      </c>
      <c r="HA12">
        <v>3.7069049999999999E-2</v>
      </c>
      <c r="HB12">
        <v>3.6927660000000001E-2</v>
      </c>
      <c r="HC12">
        <v>3.6787859999999999E-2</v>
      </c>
      <c r="HD12">
        <v>3.6650580000000002E-2</v>
      </c>
      <c r="HE12">
        <v>3.6515480000000003E-2</v>
      </c>
      <c r="HF12">
        <v>3.6382869999999998E-2</v>
      </c>
      <c r="HG12">
        <v>3.6252159999999999E-2</v>
      </c>
      <c r="HH12">
        <v>3.612195E-2</v>
      </c>
      <c r="HI12">
        <v>3.5992150000000001E-2</v>
      </c>
      <c r="HJ12">
        <v>3.5862600000000001E-2</v>
      </c>
      <c r="HK12">
        <v>3.5733189999999998E-2</v>
      </c>
      <c r="HL12">
        <v>3.5604919999999998E-2</v>
      </c>
      <c r="HM12">
        <v>3.5478320000000001E-2</v>
      </c>
      <c r="HN12">
        <v>3.5354070000000001E-2</v>
      </c>
      <c r="HO12">
        <v>3.5231459999999999E-2</v>
      </c>
      <c r="HP12">
        <v>3.5110769999999999E-2</v>
      </c>
      <c r="HQ12">
        <v>3.4991590000000003E-2</v>
      </c>
      <c r="HR12">
        <v>3.487291E-2</v>
      </c>
      <c r="HS12">
        <v>3.4754790000000001E-2</v>
      </c>
      <c r="HT12">
        <v>3.4637109999999999E-2</v>
      </c>
      <c r="HU12">
        <v>3.4520040000000002E-2</v>
      </c>
      <c r="HV12">
        <v>3.44041E-2</v>
      </c>
      <c r="HW12">
        <v>3.4289819999999999E-2</v>
      </c>
      <c r="HX12">
        <v>3.4177800000000001E-2</v>
      </c>
      <c r="HY12">
        <v>3.4067199999999999E-2</v>
      </c>
      <c r="HZ12">
        <v>3.3958040000000002E-2</v>
      </c>
      <c r="IA12">
        <v>3.3849610000000002E-2</v>
      </c>
      <c r="IB12">
        <v>3.3741229999999997E-2</v>
      </c>
      <c r="IC12">
        <v>3.3632860000000001E-2</v>
      </c>
      <c r="ID12">
        <v>3.352434E-2</v>
      </c>
      <c r="IE12">
        <v>3.3416120000000001E-2</v>
      </c>
      <c r="IF12">
        <v>3.330868E-2</v>
      </c>
      <c r="IG12">
        <v>3.3202820000000001E-2</v>
      </c>
      <c r="IH12">
        <v>3.3099179999999999E-2</v>
      </c>
      <c r="II12">
        <v>3.2996869999999998E-2</v>
      </c>
      <c r="IJ12">
        <v>3.2895889999999997E-2</v>
      </c>
      <c r="IK12">
        <v>3.2795650000000003E-2</v>
      </c>
      <c r="IL12">
        <v>3.2695559999999999E-2</v>
      </c>
      <c r="IM12">
        <v>3.2595579999999999E-2</v>
      </c>
      <c r="IN12">
        <v>3.2495549999999998E-2</v>
      </c>
      <c r="IO12">
        <v>3.2395939999999998E-2</v>
      </c>
      <c r="IP12">
        <v>3.2297279999999998E-2</v>
      </c>
      <c r="IQ12">
        <v>3.2200189999999997E-2</v>
      </c>
      <c r="IR12">
        <v>3.2105130000000003E-2</v>
      </c>
      <c r="IS12">
        <v>3.201114E-2</v>
      </c>
      <c r="IT12">
        <v>3.1918009999999997E-2</v>
      </c>
      <c r="IU12">
        <v>3.182542E-2</v>
      </c>
      <c r="IV12">
        <v>3.1733009999999999E-2</v>
      </c>
      <c r="IW12">
        <v>3.164082E-2</v>
      </c>
      <c r="IX12">
        <v>3.1548890000000003E-2</v>
      </c>
      <c r="IY12">
        <v>3.1457609999999997E-2</v>
      </c>
      <c r="IZ12">
        <v>3.1367180000000001E-2</v>
      </c>
      <c r="JA12">
        <v>3.1278130000000001E-2</v>
      </c>
      <c r="JB12">
        <v>3.1190559999999999E-2</v>
      </c>
      <c r="JC12">
        <v>3.1103530000000001E-2</v>
      </c>
      <c r="JD12">
        <v>3.101663E-2</v>
      </c>
      <c r="JE12">
        <v>3.092992E-2</v>
      </c>
      <c r="JF12">
        <v>3.0843280000000001E-2</v>
      </c>
      <c r="JG12">
        <v>3.075661E-2</v>
      </c>
      <c r="JH12">
        <v>3.06704E-2</v>
      </c>
      <c r="JI12">
        <v>3.0584940000000001E-2</v>
      </c>
      <c r="JJ12">
        <v>3.050046E-2</v>
      </c>
      <c r="JK12">
        <v>3.041744E-2</v>
      </c>
      <c r="JL12">
        <v>3.033595E-2</v>
      </c>
      <c r="JM12">
        <v>3.0255279999999999E-2</v>
      </c>
      <c r="JN12">
        <v>3.0174989999999999E-2</v>
      </c>
      <c r="JO12">
        <v>3.0094829999999999E-2</v>
      </c>
      <c r="JP12">
        <v>3.0014619999999999E-2</v>
      </c>
      <c r="JQ12">
        <v>2.993415E-2</v>
      </c>
      <c r="JR12">
        <v>2.9853749999999998E-2</v>
      </c>
      <c r="JS12">
        <v>2.9773810000000001E-2</v>
      </c>
      <c r="JT12">
        <v>2.9694680000000001E-2</v>
      </c>
      <c r="JU12">
        <v>2.9617089999999999E-2</v>
      </c>
      <c r="JV12">
        <v>2.9541169999999999E-2</v>
      </c>
      <c r="JW12">
        <v>2.9466019999999999E-2</v>
      </c>
      <c r="JX12">
        <v>2.9391190000000001E-2</v>
      </c>
      <c r="JY12">
        <v>2.9316620000000002E-2</v>
      </c>
      <c r="JZ12">
        <v>2.924204E-2</v>
      </c>
      <c r="KA12">
        <v>2.916726E-2</v>
      </c>
      <c r="KB12">
        <v>2.909252E-2</v>
      </c>
      <c r="KC12">
        <v>2.9018039999999998E-2</v>
      </c>
      <c r="KD12">
        <v>2.894395E-2</v>
      </c>
      <c r="KE12">
        <v>2.887087E-2</v>
      </c>
      <c r="KF12">
        <v>2.879897E-2</v>
      </c>
      <c r="KG12">
        <v>2.8727679999999998E-2</v>
      </c>
      <c r="KH12">
        <v>2.865668E-2</v>
      </c>
      <c r="KI12">
        <v>2.858612E-2</v>
      </c>
      <c r="KJ12">
        <v>2.8515840000000001E-2</v>
      </c>
      <c r="KK12">
        <v>2.8445700000000001E-2</v>
      </c>
      <c r="KL12">
        <v>2.8375649999999999E-2</v>
      </c>
      <c r="KM12">
        <v>2.8305819999999999E-2</v>
      </c>
      <c r="KN12">
        <v>2.8236560000000001E-2</v>
      </c>
      <c r="KO12">
        <v>2.8168229999999999E-2</v>
      </c>
      <c r="KP12">
        <v>2.810085E-2</v>
      </c>
      <c r="KQ12">
        <v>2.80339E-2</v>
      </c>
      <c r="KR12">
        <v>2.7967140000000001E-2</v>
      </c>
      <c r="KS12">
        <v>2.7900640000000001E-2</v>
      </c>
      <c r="KT12">
        <v>2.783424E-2</v>
      </c>
      <c r="KU12">
        <v>2.7767710000000001E-2</v>
      </c>
      <c r="KV12">
        <v>2.7701239999999999E-2</v>
      </c>
      <c r="KW12">
        <v>2.7635110000000001E-2</v>
      </c>
      <c r="KX12">
        <v>2.7569719999999999E-2</v>
      </c>
      <c r="KY12">
        <v>2.750551E-2</v>
      </c>
      <c r="KZ12">
        <v>2.744226E-2</v>
      </c>
      <c r="LA12">
        <v>2.7379460000000001E-2</v>
      </c>
      <c r="LB12">
        <v>2.7316770000000001E-2</v>
      </c>
      <c r="LC12">
        <v>2.7254179999999999E-2</v>
      </c>
      <c r="LD12">
        <v>2.719164E-2</v>
      </c>
      <c r="LE12">
        <v>2.7128940000000001E-2</v>
      </c>
      <c r="LF12">
        <v>2.706623E-2</v>
      </c>
      <c r="LG12">
        <v>2.7003880000000001E-2</v>
      </c>
      <c r="LH12">
        <v>2.6942310000000001E-2</v>
      </c>
      <c r="LI12">
        <v>2.688194E-2</v>
      </c>
      <c r="LJ12">
        <v>2.6822559999999999E-2</v>
      </c>
      <c r="LK12">
        <v>2.6763660000000002E-2</v>
      </c>
      <c r="LL12">
        <v>2.6704749999999999E-2</v>
      </c>
      <c r="LM12">
        <v>2.6645820000000001E-2</v>
      </c>
      <c r="LN12">
        <v>2.6586740000000001E-2</v>
      </c>
      <c r="LO12">
        <v>2.6527240000000001E-2</v>
      </c>
      <c r="LP12">
        <v>2.6467609999999999E-2</v>
      </c>
      <c r="LQ12">
        <v>2.640818E-2</v>
      </c>
      <c r="LR12">
        <v>2.6349460000000002E-2</v>
      </c>
      <c r="LS12">
        <v>2.629194E-2</v>
      </c>
      <c r="LT12">
        <v>2.6235290000000001E-2</v>
      </c>
      <c r="LU12">
        <v>2.6178819999999998E-2</v>
      </c>
      <c r="LV12">
        <v>2.612227E-2</v>
      </c>
      <c r="LW12">
        <v>2.6065769999999999E-2</v>
      </c>
      <c r="LX12">
        <v>2.600916E-2</v>
      </c>
      <c r="LY12">
        <v>2.5952360000000001E-2</v>
      </c>
      <c r="LZ12">
        <v>2.5895620000000001E-2</v>
      </c>
      <c r="MA12">
        <v>2.583939E-2</v>
      </c>
      <c r="MB12">
        <v>2.578418E-2</v>
      </c>
      <c r="MC12">
        <v>2.5730220000000002E-2</v>
      </c>
      <c r="MD12">
        <v>2.5676879999999999E-2</v>
      </c>
      <c r="ME12">
        <v>2.562354E-2</v>
      </c>
      <c r="MF12">
        <v>2.55698E-2</v>
      </c>
      <c r="MG12">
        <v>2.5515880000000001E-2</v>
      </c>
      <c r="MH12">
        <v>2.5461660000000001E-2</v>
      </c>
      <c r="MI12">
        <v>2.5407030000000001E-2</v>
      </c>
      <c r="MJ12">
        <v>2.5352300000000001E-2</v>
      </c>
      <c r="MK12">
        <v>2.5297980000000001E-2</v>
      </c>
      <c r="ML12">
        <v>2.52445E-2</v>
      </c>
      <c r="MM12">
        <v>2.519217E-2</v>
      </c>
      <c r="MN12">
        <v>2.5140450000000002E-2</v>
      </c>
      <c r="MO12">
        <v>2.5088889999999999E-2</v>
      </c>
      <c r="MP12">
        <v>2.503712E-2</v>
      </c>
      <c r="MQ12">
        <v>2.498527E-2</v>
      </c>
      <c r="MR12">
        <v>2.4933250000000001E-2</v>
      </c>
      <c r="MS12">
        <v>2.4880920000000001E-2</v>
      </c>
      <c r="MT12">
        <v>2.482852E-2</v>
      </c>
      <c r="MU12">
        <v>2.4776510000000002E-2</v>
      </c>
      <c r="MV12">
        <v>2.472531E-2</v>
      </c>
      <c r="MW12">
        <v>2.4675229999999999E-2</v>
      </c>
      <c r="MX12">
        <v>2.4625939999999999E-2</v>
      </c>
      <c r="MY12">
        <v>2.4576839999999999E-2</v>
      </c>
      <c r="MZ12">
        <v>2.452756E-2</v>
      </c>
      <c r="NA12">
        <v>2.4478300000000001E-2</v>
      </c>
      <c r="NB12">
        <v>2.4429010000000001E-2</v>
      </c>
      <c r="NC12">
        <v>2.4379439999999999E-2</v>
      </c>
      <c r="ND12">
        <v>2.4329710000000001E-2</v>
      </c>
      <c r="NE12">
        <v>2.428019E-2</v>
      </c>
      <c r="NF12">
        <v>2.4231180000000001E-2</v>
      </c>
      <c r="NG12">
        <v>2.4183E-2</v>
      </c>
      <c r="NH12">
        <v>2.4135319999999998E-2</v>
      </c>
      <c r="NI12">
        <v>2.4087589999999999E-2</v>
      </c>
      <c r="NJ12">
        <v>2.4039669999999999E-2</v>
      </c>
      <c r="NK12">
        <v>2.3991829999999999E-2</v>
      </c>
      <c r="NL12">
        <v>2.3943969999999998E-2</v>
      </c>
      <c r="NM12">
        <v>2.3895840000000002E-2</v>
      </c>
      <c r="NN12">
        <v>2.3847759999999999E-2</v>
      </c>
      <c r="NO12">
        <v>2.3799979999999998E-2</v>
      </c>
      <c r="NP12">
        <v>2.3752769999999999E-2</v>
      </c>
      <c r="NQ12">
        <v>2.370626E-2</v>
      </c>
      <c r="NR12">
        <v>2.3660069999999998E-2</v>
      </c>
      <c r="NS12">
        <v>2.361388E-2</v>
      </c>
      <c r="NT12">
        <v>2.356741E-2</v>
      </c>
      <c r="NU12">
        <v>2.352098E-2</v>
      </c>
      <c r="NV12">
        <v>2.347453E-2</v>
      </c>
      <c r="NW12">
        <v>2.3427880000000002E-2</v>
      </c>
      <c r="NX12">
        <v>2.33815E-2</v>
      </c>
      <c r="NY12">
        <v>2.3335729999999999E-2</v>
      </c>
      <c r="NZ12">
        <v>2.3290769999999999E-2</v>
      </c>
      <c r="OA12">
        <v>2.3246579999999999E-2</v>
      </c>
      <c r="OB12">
        <v>2.3202799999999999E-2</v>
      </c>
      <c r="OC12">
        <v>2.3158970000000001E-2</v>
      </c>
      <c r="OD12">
        <v>2.311469E-2</v>
      </c>
      <c r="OE12">
        <v>2.3070139999999999E-2</v>
      </c>
      <c r="OF12">
        <v>2.3025279999999999E-2</v>
      </c>
      <c r="OG12">
        <v>2.2980049999999998E-2</v>
      </c>
      <c r="OH12">
        <v>2.2934960000000001E-2</v>
      </c>
      <c r="OI12">
        <v>2.289039E-2</v>
      </c>
      <c r="OJ12">
        <v>2.284661E-2</v>
      </c>
      <c r="OK12">
        <v>2.2803609999999998E-2</v>
      </c>
      <c r="OL12">
        <v>2.2761159999999999E-2</v>
      </c>
    </row>
    <row r="13" spans="1:402" x14ac:dyDescent="0.25">
      <c r="A13" t="s">
        <v>68</v>
      </c>
      <c r="B13" s="27" t="s">
        <v>30</v>
      </c>
      <c r="C13">
        <v>0.83862040000000004</v>
      </c>
      <c r="D13">
        <v>0.70261680000000004</v>
      </c>
      <c r="E13">
        <v>0.5915743</v>
      </c>
      <c r="F13">
        <v>0.50625679999999995</v>
      </c>
      <c r="G13">
        <v>0.4399419</v>
      </c>
      <c r="H13">
        <v>0.38682129999999998</v>
      </c>
      <c r="I13">
        <v>0.34474080000000001</v>
      </c>
      <c r="J13">
        <v>0.31151050000000002</v>
      </c>
      <c r="K13">
        <v>0.28469030000000001</v>
      </c>
      <c r="L13">
        <v>0.26259379999999999</v>
      </c>
      <c r="M13">
        <v>0.24426020000000001</v>
      </c>
      <c r="N13">
        <v>0.22873189999999999</v>
      </c>
      <c r="O13">
        <v>0.21515909999999999</v>
      </c>
      <c r="P13">
        <v>0.20304520000000001</v>
      </c>
      <c r="Q13">
        <v>0.1922683</v>
      </c>
      <c r="R13">
        <v>0.18255679999999999</v>
      </c>
      <c r="S13">
        <v>0.17386869999999999</v>
      </c>
      <c r="T13">
        <v>0.16610040000000001</v>
      </c>
      <c r="U13">
        <v>0.159223</v>
      </c>
      <c r="V13">
        <v>0.15298980000000001</v>
      </c>
      <c r="W13">
        <v>0.14724809999999999</v>
      </c>
      <c r="X13">
        <v>0.1419204</v>
      </c>
      <c r="Y13">
        <v>0.13671829999999999</v>
      </c>
      <c r="Z13">
        <v>0.13157550000000001</v>
      </c>
      <c r="AA13">
        <v>0.1266244</v>
      </c>
      <c r="AB13">
        <v>0.1218316</v>
      </c>
      <c r="AC13">
        <v>0.1172628</v>
      </c>
      <c r="AD13">
        <v>0.1129269</v>
      </c>
      <c r="AE13">
        <v>0.1088287</v>
      </c>
      <c r="AF13">
        <v>0.10486769999999999</v>
      </c>
      <c r="AG13">
        <v>0.1010168</v>
      </c>
      <c r="AH13">
        <v>9.7344910000000007E-2</v>
      </c>
      <c r="AI13">
        <v>9.3815010000000004E-2</v>
      </c>
      <c r="AJ13">
        <v>9.0409059999999999E-2</v>
      </c>
      <c r="AK13">
        <v>8.718824E-2</v>
      </c>
      <c r="AL13">
        <v>8.4098110000000004E-2</v>
      </c>
      <c r="AM13">
        <v>8.1152710000000003E-2</v>
      </c>
      <c r="AN13">
        <v>7.8349749999999996E-2</v>
      </c>
      <c r="AO13">
        <v>7.5706229999999999E-2</v>
      </c>
      <c r="AP13">
        <v>7.3165569999999999E-2</v>
      </c>
      <c r="AQ13">
        <v>7.0742390000000002E-2</v>
      </c>
      <c r="AR13">
        <v>6.8482769999999998E-2</v>
      </c>
      <c r="AS13">
        <v>6.6328509999999993E-2</v>
      </c>
      <c r="AT13">
        <v>6.4247570000000004E-2</v>
      </c>
      <c r="AU13">
        <v>6.2295240000000002E-2</v>
      </c>
      <c r="AV13">
        <v>6.0425729999999997E-2</v>
      </c>
      <c r="AW13">
        <v>5.8663369999999999E-2</v>
      </c>
      <c r="AX13">
        <v>5.7003890000000002E-2</v>
      </c>
      <c r="AY13">
        <v>5.5419200000000002E-2</v>
      </c>
      <c r="AZ13">
        <v>5.3888890000000002E-2</v>
      </c>
      <c r="BA13">
        <v>5.2408830000000003E-2</v>
      </c>
      <c r="BB13">
        <v>5.1024680000000003E-2</v>
      </c>
      <c r="BC13">
        <v>4.9687019999999998E-2</v>
      </c>
      <c r="BD13">
        <v>4.8443899999999998E-2</v>
      </c>
      <c r="BE13">
        <v>4.7269020000000002E-2</v>
      </c>
      <c r="BF13">
        <v>4.6143860000000002E-2</v>
      </c>
      <c r="BG13">
        <v>4.5078409999999999E-2</v>
      </c>
      <c r="BH13">
        <v>4.4061889999999999E-2</v>
      </c>
      <c r="BI13">
        <v>4.3086600000000003E-2</v>
      </c>
      <c r="BJ13">
        <v>4.2125200000000002E-2</v>
      </c>
      <c r="BK13">
        <v>4.1196579999999997E-2</v>
      </c>
      <c r="BL13">
        <v>4.0313710000000003E-2</v>
      </c>
      <c r="BM13">
        <v>3.9459359999999999E-2</v>
      </c>
      <c r="BN13">
        <v>3.8627359999999999E-2</v>
      </c>
      <c r="BO13">
        <v>3.7834420000000001E-2</v>
      </c>
      <c r="BP13">
        <v>3.7066670000000003E-2</v>
      </c>
      <c r="BQ13">
        <v>3.6327489999999997E-2</v>
      </c>
      <c r="BR13">
        <v>3.5614420000000001E-2</v>
      </c>
      <c r="BS13">
        <v>3.4924629999999998E-2</v>
      </c>
      <c r="BT13">
        <v>3.4226590000000001E-2</v>
      </c>
      <c r="BU13">
        <v>3.355408E-2</v>
      </c>
      <c r="BV13">
        <v>3.2905209999999997E-2</v>
      </c>
      <c r="BW13">
        <v>3.2278960000000002E-2</v>
      </c>
      <c r="BX13">
        <v>3.1673489999999999E-2</v>
      </c>
      <c r="BY13">
        <v>3.108729E-2</v>
      </c>
      <c r="BZ13">
        <v>3.0520200000000001E-2</v>
      </c>
      <c r="CA13">
        <v>2.997184E-2</v>
      </c>
      <c r="CB13">
        <v>2.9441350000000002E-2</v>
      </c>
      <c r="CC13">
        <v>2.8927810000000002E-2</v>
      </c>
      <c r="CD13">
        <v>2.8430400000000002E-2</v>
      </c>
      <c r="CE13">
        <v>2.7949470000000001E-2</v>
      </c>
      <c r="CF13">
        <v>2.7483469999999999E-2</v>
      </c>
      <c r="CG13">
        <v>2.703177E-2</v>
      </c>
      <c r="CH13">
        <v>2.6593490000000001E-2</v>
      </c>
      <c r="CI13">
        <v>2.6167449999999998E-2</v>
      </c>
      <c r="CJ13">
        <v>2.5753740000000001E-2</v>
      </c>
      <c r="CK13">
        <v>2.5352030000000001E-2</v>
      </c>
      <c r="CL13">
        <v>2.4961690000000002E-2</v>
      </c>
      <c r="CM13">
        <v>2.4581950000000002E-2</v>
      </c>
      <c r="CN13">
        <v>2.421249E-2</v>
      </c>
      <c r="CO13">
        <v>2.3853300000000001E-2</v>
      </c>
      <c r="CP13">
        <v>2.350325E-2</v>
      </c>
      <c r="CQ13">
        <v>2.316199E-2</v>
      </c>
      <c r="CR13">
        <v>2.2828540000000001E-2</v>
      </c>
      <c r="CS13">
        <v>2.2502299999999999E-2</v>
      </c>
      <c r="CT13">
        <v>2.218349E-2</v>
      </c>
      <c r="CU13">
        <v>2.1872490000000001E-2</v>
      </c>
      <c r="CV13">
        <v>2.1569149999999999E-2</v>
      </c>
      <c r="CW13">
        <v>2.1273029999999998E-2</v>
      </c>
      <c r="CX13">
        <v>2.0984220000000001E-2</v>
      </c>
      <c r="CY13">
        <v>2.0702999999999999E-2</v>
      </c>
      <c r="CZ13">
        <v>2.042865E-2</v>
      </c>
      <c r="DA13">
        <v>2.0161129999999999E-2</v>
      </c>
      <c r="DB13">
        <v>1.989985E-2</v>
      </c>
      <c r="DC13">
        <v>1.9644229999999999E-2</v>
      </c>
      <c r="DD13">
        <v>1.9394129999999999E-2</v>
      </c>
      <c r="DE13">
        <v>1.9149860000000001E-2</v>
      </c>
      <c r="DF13">
        <v>1.8911600000000001E-2</v>
      </c>
      <c r="DG13">
        <v>1.8679230000000002E-2</v>
      </c>
      <c r="DH13">
        <v>1.8452400000000001E-2</v>
      </c>
      <c r="DI13">
        <v>1.8230699999999999E-2</v>
      </c>
      <c r="DJ13">
        <v>1.801407E-2</v>
      </c>
      <c r="DK13">
        <v>1.7802740000000001E-2</v>
      </c>
      <c r="DL13">
        <v>1.7596230000000001E-2</v>
      </c>
      <c r="DM13">
        <v>1.7394010000000001E-2</v>
      </c>
      <c r="DN13">
        <v>1.719621E-2</v>
      </c>
      <c r="DO13">
        <v>1.7002969999999999E-2</v>
      </c>
      <c r="DP13">
        <v>1.6814470000000001E-2</v>
      </c>
      <c r="DQ13">
        <v>1.6630679999999998E-2</v>
      </c>
      <c r="DR13">
        <v>1.6451799999999999E-2</v>
      </c>
      <c r="DS13">
        <v>1.627727E-2</v>
      </c>
      <c r="DT13">
        <v>1.6107050000000001E-2</v>
      </c>
      <c r="DU13">
        <v>1.5941179999999999E-2</v>
      </c>
      <c r="DV13">
        <v>1.5779430000000001E-2</v>
      </c>
      <c r="DW13">
        <v>1.562127E-2</v>
      </c>
      <c r="DX13">
        <v>1.54669E-2</v>
      </c>
      <c r="DY13">
        <v>1.531652E-2</v>
      </c>
      <c r="DZ13">
        <v>1.517023E-2</v>
      </c>
      <c r="EA13">
        <v>1.502801E-2</v>
      </c>
      <c r="EB13">
        <v>1.4889680000000001E-2</v>
      </c>
      <c r="EC13">
        <v>1.4754720000000001E-2</v>
      </c>
      <c r="ED13">
        <v>1.462281E-2</v>
      </c>
      <c r="EE13">
        <v>1.4493870000000001E-2</v>
      </c>
      <c r="EF13">
        <v>1.4367710000000001E-2</v>
      </c>
      <c r="EG13">
        <v>1.42439E-2</v>
      </c>
      <c r="EH13">
        <v>1.4122620000000001E-2</v>
      </c>
      <c r="EI13">
        <v>1.400391E-2</v>
      </c>
      <c r="EJ13">
        <v>1.388821E-2</v>
      </c>
      <c r="EK13">
        <v>1.3775630000000001E-2</v>
      </c>
      <c r="EL13">
        <v>1.366583E-2</v>
      </c>
      <c r="EM13">
        <v>1.355816E-2</v>
      </c>
      <c r="EN13">
        <v>1.345229E-2</v>
      </c>
      <c r="EO13">
        <v>1.33483E-2</v>
      </c>
      <c r="EP13">
        <v>1.324637E-2</v>
      </c>
      <c r="EQ13">
        <v>1.314593E-2</v>
      </c>
      <c r="ER13">
        <v>1.30469E-2</v>
      </c>
      <c r="ES13">
        <v>1.294934E-2</v>
      </c>
      <c r="ET13">
        <v>1.285393E-2</v>
      </c>
      <c r="EU13">
        <v>1.2760860000000001E-2</v>
      </c>
      <c r="EV13">
        <v>1.2669980000000001E-2</v>
      </c>
      <c r="EW13">
        <v>1.258072E-2</v>
      </c>
      <c r="EX13">
        <v>1.249249E-2</v>
      </c>
      <c r="EY13">
        <v>1.2405090000000001E-2</v>
      </c>
      <c r="EZ13">
        <v>1.2318809999999999E-2</v>
      </c>
      <c r="FA13">
        <v>1.2233290000000001E-2</v>
      </c>
      <c r="FB13">
        <v>1.214875E-2</v>
      </c>
      <c r="FC13">
        <v>1.206543E-2</v>
      </c>
      <c r="FD13">
        <v>1.198367E-2</v>
      </c>
      <c r="FE13">
        <v>1.1903469999999999E-2</v>
      </c>
      <c r="FF13">
        <v>1.182473E-2</v>
      </c>
      <c r="FG13">
        <v>1.174709E-2</v>
      </c>
      <c r="FH13">
        <v>1.1670160000000001E-2</v>
      </c>
      <c r="FI13">
        <v>1.159377E-2</v>
      </c>
      <c r="FJ13">
        <v>1.151829E-2</v>
      </c>
      <c r="FK13">
        <v>1.1443419999999999E-2</v>
      </c>
      <c r="FL13">
        <v>1.136936E-2</v>
      </c>
      <c r="FM13">
        <v>1.1296459999999999E-2</v>
      </c>
      <c r="FN13">
        <v>1.122509E-2</v>
      </c>
      <c r="FO13">
        <v>1.1155089999999999E-2</v>
      </c>
      <c r="FP13">
        <v>1.1086530000000001E-2</v>
      </c>
      <c r="FQ13">
        <v>1.101913E-2</v>
      </c>
      <c r="FR13">
        <v>1.095235E-2</v>
      </c>
      <c r="FS13">
        <v>1.088597E-2</v>
      </c>
      <c r="FT13">
        <v>1.0820339999999999E-2</v>
      </c>
      <c r="FU13">
        <v>1.0755229999999999E-2</v>
      </c>
      <c r="FV13">
        <v>1.069088E-2</v>
      </c>
      <c r="FW13">
        <v>1.0627569999999999E-2</v>
      </c>
      <c r="FX13">
        <v>1.05656E-2</v>
      </c>
      <c r="FY13">
        <v>1.050479E-2</v>
      </c>
      <c r="FZ13">
        <v>1.044517E-2</v>
      </c>
      <c r="GA13">
        <v>1.038641E-2</v>
      </c>
      <c r="GB13">
        <v>1.0327920000000001E-2</v>
      </c>
      <c r="GC13">
        <v>1.0269459999999999E-2</v>
      </c>
      <c r="GD13">
        <v>1.021153E-2</v>
      </c>
      <c r="GE13">
        <v>1.015422E-2</v>
      </c>
      <c r="GF13">
        <v>1.0097689999999999E-2</v>
      </c>
      <c r="GG13">
        <v>1.0042250000000001E-2</v>
      </c>
      <c r="GH13">
        <v>9.9881880000000003E-3</v>
      </c>
      <c r="GI13">
        <v>9.9352399999999997E-3</v>
      </c>
      <c r="GJ13">
        <v>9.8834309999999998E-3</v>
      </c>
      <c r="GK13">
        <v>9.8325530000000008E-3</v>
      </c>
      <c r="GL13">
        <v>9.7821680000000008E-3</v>
      </c>
      <c r="GM13">
        <v>9.7319380000000007E-3</v>
      </c>
      <c r="GN13">
        <v>9.6821279999999999E-3</v>
      </c>
      <c r="GO13">
        <v>9.6327440000000004E-3</v>
      </c>
      <c r="GP13">
        <v>9.5840109999999999E-3</v>
      </c>
      <c r="GQ13">
        <v>9.5362750000000003E-3</v>
      </c>
      <c r="GR13">
        <v>9.4897790000000003E-3</v>
      </c>
      <c r="GS13">
        <v>9.4442929999999994E-3</v>
      </c>
      <c r="GT13">
        <v>9.3997909999999994E-3</v>
      </c>
      <c r="GU13">
        <v>9.3558789999999992E-3</v>
      </c>
      <c r="GV13">
        <v>9.3121179999999994E-3</v>
      </c>
      <c r="GW13">
        <v>9.2681389999999999E-3</v>
      </c>
      <c r="GX13">
        <v>9.2241760000000006E-3</v>
      </c>
      <c r="GY13">
        <v>9.1806140000000001E-3</v>
      </c>
      <c r="GZ13">
        <v>9.1377809999999993E-3</v>
      </c>
      <c r="HA13">
        <v>9.095957E-3</v>
      </c>
      <c r="HB13">
        <v>9.0552389999999996E-3</v>
      </c>
      <c r="HC13">
        <v>9.0153660000000004E-3</v>
      </c>
      <c r="HD13">
        <v>8.976263E-3</v>
      </c>
      <c r="HE13">
        <v>8.9376899999999999E-3</v>
      </c>
      <c r="HF13">
        <v>8.8994179999999992E-3</v>
      </c>
      <c r="HG13">
        <v>8.8609559999999997E-3</v>
      </c>
      <c r="HH13">
        <v>8.8224589999999995E-3</v>
      </c>
      <c r="HI13">
        <v>8.7843729999999998E-3</v>
      </c>
      <c r="HJ13">
        <v>8.7470499999999993E-3</v>
      </c>
      <c r="HK13">
        <v>8.7105849999999999E-3</v>
      </c>
      <c r="HL13">
        <v>8.6750330000000004E-3</v>
      </c>
      <c r="HM13">
        <v>8.6402130000000008E-3</v>
      </c>
      <c r="HN13">
        <v>8.6061279999999993E-3</v>
      </c>
      <c r="HO13">
        <v>8.5724110000000003E-3</v>
      </c>
      <c r="HP13">
        <v>8.5387919999999999E-3</v>
      </c>
      <c r="HQ13">
        <v>8.5049210000000004E-3</v>
      </c>
      <c r="HR13">
        <v>8.4709320000000005E-3</v>
      </c>
      <c r="HS13">
        <v>8.4371870000000005E-3</v>
      </c>
      <c r="HT13">
        <v>8.4040520000000004E-3</v>
      </c>
      <c r="HU13">
        <v>8.3717419999999997E-3</v>
      </c>
      <c r="HV13">
        <v>8.3403560000000002E-3</v>
      </c>
      <c r="HW13">
        <v>8.3095830000000006E-3</v>
      </c>
      <c r="HX13">
        <v>8.2792130000000005E-3</v>
      </c>
      <c r="HY13">
        <v>8.2489269999999996E-3</v>
      </c>
      <c r="HZ13">
        <v>8.2184809999999997E-3</v>
      </c>
      <c r="IA13">
        <v>8.1875420000000008E-3</v>
      </c>
      <c r="IB13">
        <v>8.1564680000000001E-3</v>
      </c>
      <c r="IC13">
        <v>8.1257359999999997E-3</v>
      </c>
      <c r="ID13">
        <v>8.0957419999999995E-3</v>
      </c>
      <c r="IE13">
        <v>8.0666620000000005E-3</v>
      </c>
      <c r="IF13">
        <v>8.0383959999999997E-3</v>
      </c>
      <c r="IG13">
        <v>8.0106359999999998E-3</v>
      </c>
      <c r="IH13">
        <v>7.9832080000000003E-3</v>
      </c>
      <c r="II13">
        <v>7.9557159999999998E-3</v>
      </c>
      <c r="IJ13">
        <v>7.9279699999999995E-3</v>
      </c>
      <c r="IK13">
        <v>7.8997249999999998E-3</v>
      </c>
      <c r="IL13">
        <v>7.8712680000000007E-3</v>
      </c>
      <c r="IM13">
        <v>7.8430589999999994E-3</v>
      </c>
      <c r="IN13">
        <v>7.8156249999999997E-3</v>
      </c>
      <c r="IO13">
        <v>7.7891119999999999E-3</v>
      </c>
      <c r="IP13">
        <v>7.7634239999999997E-3</v>
      </c>
      <c r="IQ13">
        <v>7.738221E-3</v>
      </c>
      <c r="IR13">
        <v>7.7133389999999996E-3</v>
      </c>
      <c r="IS13">
        <v>7.6884140000000002E-3</v>
      </c>
      <c r="IT13">
        <v>7.6632779999999999E-3</v>
      </c>
      <c r="IU13">
        <v>7.6375410000000003E-3</v>
      </c>
      <c r="IV13">
        <v>7.6115760000000001E-3</v>
      </c>
      <c r="IW13">
        <v>7.5858219999999999E-3</v>
      </c>
      <c r="IX13">
        <v>7.5606930000000003E-3</v>
      </c>
      <c r="IY13">
        <v>7.5363410000000002E-3</v>
      </c>
      <c r="IZ13">
        <v>7.5127329999999997E-3</v>
      </c>
      <c r="JA13">
        <v>7.489501E-3</v>
      </c>
      <c r="JB13">
        <v>7.4664070000000004E-3</v>
      </c>
      <c r="JC13">
        <v>7.4430620000000003E-3</v>
      </c>
      <c r="JD13">
        <v>7.4194220000000002E-3</v>
      </c>
      <c r="JE13">
        <v>7.3952480000000001E-3</v>
      </c>
      <c r="JF13">
        <v>7.3709129999999998E-3</v>
      </c>
      <c r="JG13">
        <v>7.3468830000000002E-3</v>
      </c>
      <c r="JH13">
        <v>7.3236760000000003E-3</v>
      </c>
      <c r="JI13">
        <v>7.3013410000000003E-3</v>
      </c>
      <c r="JJ13">
        <v>7.2797469999999996E-3</v>
      </c>
      <c r="JK13">
        <v>7.2584659999999999E-3</v>
      </c>
      <c r="JL13">
        <v>7.2371759999999997E-3</v>
      </c>
      <c r="JM13">
        <v>7.2155580000000004E-3</v>
      </c>
      <c r="JN13">
        <v>7.1935740000000003E-3</v>
      </c>
      <c r="JO13">
        <v>7.1710159999999997E-3</v>
      </c>
      <c r="JP13">
        <v>7.1484019999999999E-3</v>
      </c>
      <c r="JQ13">
        <v>7.1262280000000001E-3</v>
      </c>
      <c r="JR13">
        <v>7.10488E-3</v>
      </c>
      <c r="JS13">
        <v>7.0844499999999999E-3</v>
      </c>
      <c r="JT13">
        <v>7.0647440000000004E-3</v>
      </c>
      <c r="JU13">
        <v>7.0453210000000002E-3</v>
      </c>
      <c r="JV13">
        <v>7.0258559999999996E-3</v>
      </c>
      <c r="JW13">
        <v>7.0059019999999996E-3</v>
      </c>
      <c r="JX13">
        <v>6.9853409999999999E-3</v>
      </c>
      <c r="JY13">
        <v>6.9640750000000001E-3</v>
      </c>
      <c r="JZ13">
        <v>6.9426440000000004E-3</v>
      </c>
      <c r="KA13">
        <v>6.9216110000000003E-3</v>
      </c>
      <c r="KB13">
        <v>6.9015029999999998E-3</v>
      </c>
      <c r="KC13">
        <v>6.8824339999999998E-3</v>
      </c>
      <c r="KD13">
        <v>6.8642180000000001E-3</v>
      </c>
      <c r="KE13">
        <v>6.8463009999999999E-3</v>
      </c>
      <c r="KF13">
        <v>6.8282899999999999E-3</v>
      </c>
      <c r="KG13">
        <v>6.8097549999999998E-3</v>
      </c>
      <c r="KH13">
        <v>6.790641E-3</v>
      </c>
      <c r="KI13">
        <v>6.7708860000000003E-3</v>
      </c>
      <c r="KJ13">
        <v>6.7510230000000001E-3</v>
      </c>
      <c r="KK13">
        <v>6.7315839999999997E-3</v>
      </c>
      <c r="KL13">
        <v>6.7129360000000001E-3</v>
      </c>
      <c r="KM13">
        <v>6.6952080000000002E-3</v>
      </c>
      <c r="KN13">
        <v>6.6782589999999998E-3</v>
      </c>
      <c r="KO13">
        <v>6.6615299999999997E-3</v>
      </c>
      <c r="KP13">
        <v>6.6447479999999998E-3</v>
      </c>
      <c r="KQ13">
        <v>6.6275450000000003E-3</v>
      </c>
      <c r="KR13">
        <v>6.6098190000000003E-3</v>
      </c>
      <c r="KS13">
        <v>6.5915000000000001E-3</v>
      </c>
      <c r="KT13">
        <v>6.573026E-3</v>
      </c>
      <c r="KU13">
        <v>6.5549220000000004E-3</v>
      </c>
      <c r="KV13">
        <v>6.5375499999999996E-3</v>
      </c>
      <c r="KW13">
        <v>6.5210229999999999E-3</v>
      </c>
      <c r="KX13">
        <v>6.5051600000000003E-3</v>
      </c>
      <c r="KY13">
        <v>6.4894710000000001E-3</v>
      </c>
      <c r="KZ13">
        <v>6.4736430000000003E-3</v>
      </c>
      <c r="LA13">
        <v>6.4572190000000002E-3</v>
      </c>
      <c r="LB13">
        <v>6.440098E-3</v>
      </c>
      <c r="LC13">
        <v>6.4223070000000004E-3</v>
      </c>
      <c r="LD13">
        <v>6.4043629999999997E-3</v>
      </c>
      <c r="LE13">
        <v>6.3869490000000003E-3</v>
      </c>
      <c r="LF13">
        <v>6.3704130000000001E-3</v>
      </c>
      <c r="LG13">
        <v>6.3548270000000004E-3</v>
      </c>
      <c r="LH13">
        <v>6.3400139999999997E-3</v>
      </c>
      <c r="LI13">
        <v>6.3253930000000003E-3</v>
      </c>
      <c r="LJ13">
        <v>6.3106259999999997E-3</v>
      </c>
      <c r="LK13">
        <v>6.295302E-3</v>
      </c>
      <c r="LL13">
        <v>6.2793320000000003E-3</v>
      </c>
      <c r="LM13">
        <v>6.262821E-3</v>
      </c>
      <c r="LN13">
        <v>6.2461870000000003E-3</v>
      </c>
      <c r="LO13">
        <v>6.2300130000000004E-3</v>
      </c>
      <c r="LP13">
        <v>6.2145919999999997E-3</v>
      </c>
      <c r="LQ13">
        <v>6.199955E-3</v>
      </c>
      <c r="LR13">
        <v>6.1858479999999999E-3</v>
      </c>
      <c r="LS13">
        <v>6.1718429999999998E-3</v>
      </c>
      <c r="LT13">
        <v>6.157694E-3</v>
      </c>
      <c r="LU13">
        <v>6.1430419999999996E-3</v>
      </c>
      <c r="LV13">
        <v>6.1278000000000001E-3</v>
      </c>
      <c r="LW13">
        <v>6.1119900000000003E-3</v>
      </c>
      <c r="LX13">
        <v>6.096003E-3</v>
      </c>
      <c r="LY13">
        <v>6.0804910000000004E-3</v>
      </c>
      <c r="LZ13">
        <v>6.0657810000000001E-3</v>
      </c>
      <c r="MA13">
        <v>6.0519060000000001E-3</v>
      </c>
      <c r="MB13">
        <v>6.0385320000000001E-3</v>
      </c>
      <c r="MC13">
        <v>6.0252489999999999E-3</v>
      </c>
      <c r="MD13">
        <v>6.0118239999999998E-3</v>
      </c>
      <c r="ME13">
        <v>5.9979309999999997E-3</v>
      </c>
      <c r="MF13">
        <v>5.9834809999999997E-3</v>
      </c>
      <c r="MG13">
        <v>5.9684660000000004E-3</v>
      </c>
      <c r="MH13">
        <v>5.9533809999999998E-3</v>
      </c>
      <c r="MI13">
        <v>5.9388410000000003E-3</v>
      </c>
      <c r="MJ13">
        <v>5.9251340000000003E-3</v>
      </c>
      <c r="MK13">
        <v>5.9122050000000002E-3</v>
      </c>
      <c r="ML13">
        <v>5.8995699999999998E-3</v>
      </c>
      <c r="MM13">
        <v>5.8867930000000004E-3</v>
      </c>
      <c r="MN13">
        <v>5.8736409999999998E-3</v>
      </c>
      <c r="MO13">
        <v>5.8598499999999998E-3</v>
      </c>
      <c r="MP13">
        <v>5.8454359999999999E-3</v>
      </c>
      <c r="MQ13">
        <v>5.8304619999999998E-3</v>
      </c>
      <c r="MR13">
        <v>5.8154590000000003E-3</v>
      </c>
      <c r="MS13">
        <v>5.8011629999999998E-3</v>
      </c>
      <c r="MT13">
        <v>5.7878499999999998E-3</v>
      </c>
      <c r="MU13">
        <v>5.7754809999999998E-3</v>
      </c>
      <c r="MV13">
        <v>5.7635209999999997E-3</v>
      </c>
      <c r="MW13">
        <v>5.7514970000000004E-3</v>
      </c>
      <c r="MX13">
        <v>5.7391719999999998E-3</v>
      </c>
      <c r="MY13">
        <v>5.7263369999999997E-3</v>
      </c>
      <c r="MZ13">
        <v>5.7129529999999998E-3</v>
      </c>
      <c r="NA13">
        <v>5.6989500000000004E-3</v>
      </c>
      <c r="NB13">
        <v>5.6847809999999999E-3</v>
      </c>
      <c r="NC13">
        <v>5.6711499999999998E-3</v>
      </c>
      <c r="ND13">
        <v>5.6583379999999997E-3</v>
      </c>
      <c r="NE13">
        <v>5.646318E-3</v>
      </c>
      <c r="NF13">
        <v>5.6346119999999998E-3</v>
      </c>
      <c r="NG13">
        <v>5.6227789999999996E-3</v>
      </c>
      <c r="NH13">
        <v>5.6106560000000003E-3</v>
      </c>
      <c r="NI13">
        <v>5.5981390000000002E-3</v>
      </c>
      <c r="NJ13">
        <v>5.5851329999999999E-3</v>
      </c>
      <c r="NK13">
        <v>5.5716180000000004E-3</v>
      </c>
      <c r="NL13">
        <v>5.5580179999999996E-3</v>
      </c>
      <c r="NM13">
        <v>5.5449679999999999E-3</v>
      </c>
      <c r="NN13">
        <v>5.5327299999999996E-3</v>
      </c>
      <c r="NO13">
        <v>5.5212940000000004E-3</v>
      </c>
      <c r="NP13">
        <v>5.510109E-3</v>
      </c>
      <c r="NQ13">
        <v>5.4987400000000002E-3</v>
      </c>
      <c r="NR13">
        <v>5.4871010000000003E-3</v>
      </c>
      <c r="NS13">
        <v>5.4751519999999996E-3</v>
      </c>
      <c r="NT13">
        <v>5.4628439999999997E-3</v>
      </c>
      <c r="NU13">
        <v>5.4502309999999998E-3</v>
      </c>
      <c r="NV13">
        <v>5.4376570000000003E-3</v>
      </c>
      <c r="NW13">
        <v>5.4256369999999996E-3</v>
      </c>
      <c r="NX13">
        <v>5.4142879999999997E-3</v>
      </c>
      <c r="NY13">
        <v>5.4035059999999998E-3</v>
      </c>
      <c r="NZ13">
        <v>5.3926449999999997E-3</v>
      </c>
      <c r="OA13">
        <v>5.3813079999999996E-3</v>
      </c>
      <c r="OB13">
        <v>5.3694490000000001E-3</v>
      </c>
      <c r="OC13">
        <v>5.3571859999999999E-3</v>
      </c>
      <c r="OD13">
        <v>5.3446049999999997E-3</v>
      </c>
      <c r="OE13">
        <v>5.331812E-3</v>
      </c>
      <c r="OF13">
        <v>5.3191499999999999E-3</v>
      </c>
      <c r="OG13">
        <v>5.3071849999999999E-3</v>
      </c>
      <c r="OH13">
        <v>5.2961040000000003E-3</v>
      </c>
      <c r="OI13">
        <v>5.2857069999999997E-3</v>
      </c>
      <c r="OJ13">
        <v>5.2753269999999998E-3</v>
      </c>
      <c r="OK13">
        <v>5.2645599999999997E-3</v>
      </c>
      <c r="OL13">
        <v>5.253349E-3</v>
      </c>
    </row>
    <row r="14" spans="1:402" x14ac:dyDescent="0.25">
      <c r="A14" t="s">
        <v>68</v>
      </c>
      <c r="B14" s="27" t="s">
        <v>34</v>
      </c>
      <c r="C14">
        <v>0.57222139999999999</v>
      </c>
      <c r="D14">
        <v>0.44133240000000001</v>
      </c>
      <c r="E14">
        <v>0.34907129999999997</v>
      </c>
      <c r="F14">
        <v>0.28445930000000003</v>
      </c>
      <c r="G14">
        <v>0.23749809999999999</v>
      </c>
      <c r="H14">
        <v>0.2022168</v>
      </c>
      <c r="I14">
        <v>0.1755765</v>
      </c>
      <c r="J14">
        <v>0.15537680000000001</v>
      </c>
      <c r="K14">
        <v>0.13954069999999999</v>
      </c>
      <c r="L14">
        <v>0.1269449</v>
      </c>
      <c r="M14">
        <v>0.11671869999999999</v>
      </c>
      <c r="N14">
        <v>0.108249</v>
      </c>
      <c r="O14">
        <v>0.1010127</v>
      </c>
      <c r="P14">
        <v>9.4656260000000006E-2</v>
      </c>
      <c r="Q14">
        <v>8.9044970000000001E-2</v>
      </c>
      <c r="R14">
        <v>8.4091849999999996E-2</v>
      </c>
      <c r="S14">
        <v>7.9686720000000003E-2</v>
      </c>
      <c r="T14">
        <v>7.5799320000000003E-2</v>
      </c>
      <c r="U14">
        <v>7.2431270000000006E-2</v>
      </c>
      <c r="V14">
        <v>6.9452399999999997E-2</v>
      </c>
      <c r="W14">
        <v>6.6730360000000002E-2</v>
      </c>
      <c r="X14">
        <v>6.4204159999999996E-2</v>
      </c>
      <c r="Y14">
        <v>6.1723559999999997E-2</v>
      </c>
      <c r="Z14">
        <v>5.9260779999999999E-2</v>
      </c>
      <c r="AA14">
        <v>5.6848080000000002E-2</v>
      </c>
      <c r="AB14">
        <v>5.4543069999999999E-2</v>
      </c>
      <c r="AC14">
        <v>5.2335939999999997E-2</v>
      </c>
      <c r="AD14">
        <v>5.0242380000000003E-2</v>
      </c>
      <c r="AE14">
        <v>4.8299509999999997E-2</v>
      </c>
      <c r="AF14">
        <v>4.6516269999999998E-2</v>
      </c>
      <c r="AG14">
        <v>4.4791310000000001E-2</v>
      </c>
      <c r="AH14">
        <v>4.3142E-2</v>
      </c>
      <c r="AI14">
        <v>4.1532050000000001E-2</v>
      </c>
      <c r="AJ14">
        <v>3.9984779999999998E-2</v>
      </c>
      <c r="AK14">
        <v>3.8490759999999999E-2</v>
      </c>
      <c r="AL14">
        <v>3.7084649999999997E-2</v>
      </c>
      <c r="AM14">
        <v>3.5752470000000001E-2</v>
      </c>
      <c r="AN14">
        <v>3.4492580000000002E-2</v>
      </c>
      <c r="AO14">
        <v>3.3317810000000003E-2</v>
      </c>
      <c r="AP14">
        <v>3.221421E-2</v>
      </c>
      <c r="AQ14">
        <v>3.1170449999999999E-2</v>
      </c>
      <c r="AR14">
        <v>3.01803E-2</v>
      </c>
      <c r="AS14">
        <v>2.9227960000000001E-2</v>
      </c>
      <c r="AT14">
        <v>2.8313029999999999E-2</v>
      </c>
      <c r="AU14">
        <v>2.7438589999999999E-2</v>
      </c>
      <c r="AV14">
        <v>2.6567130000000001E-2</v>
      </c>
      <c r="AW14">
        <v>2.5734770000000001E-2</v>
      </c>
      <c r="AX14">
        <v>2.493975E-2</v>
      </c>
      <c r="AY14">
        <v>2.417975E-2</v>
      </c>
      <c r="AZ14">
        <v>2.345477E-2</v>
      </c>
      <c r="BA14">
        <v>2.276336E-2</v>
      </c>
      <c r="BB14">
        <v>2.210444E-2</v>
      </c>
      <c r="BC14">
        <v>2.147642E-2</v>
      </c>
      <c r="BD14">
        <v>2.0877960000000001E-2</v>
      </c>
      <c r="BE14">
        <v>2.030728E-2</v>
      </c>
      <c r="BF14">
        <v>1.9762519999999999E-2</v>
      </c>
      <c r="BG14">
        <v>1.9241080000000001E-2</v>
      </c>
      <c r="BH14">
        <v>1.8741290000000001E-2</v>
      </c>
      <c r="BI14">
        <v>1.8261079999999999E-2</v>
      </c>
      <c r="BJ14">
        <v>1.780021E-2</v>
      </c>
      <c r="BK14">
        <v>1.7358160000000001E-2</v>
      </c>
      <c r="BL14">
        <v>1.6934689999999999E-2</v>
      </c>
      <c r="BM14">
        <v>1.652897E-2</v>
      </c>
      <c r="BN14">
        <v>1.6140399999999999E-2</v>
      </c>
      <c r="BO14">
        <v>1.5767610000000001E-2</v>
      </c>
      <c r="BP14">
        <v>1.5409890000000001E-2</v>
      </c>
      <c r="BQ14">
        <v>1.506539E-2</v>
      </c>
      <c r="BR14">
        <v>1.4733349999999999E-2</v>
      </c>
      <c r="BS14">
        <v>1.441255E-2</v>
      </c>
      <c r="BT14">
        <v>1.410323E-2</v>
      </c>
      <c r="BU14">
        <v>1.380487E-2</v>
      </c>
      <c r="BV14">
        <v>1.3517609999999999E-2</v>
      </c>
      <c r="BW14">
        <v>1.324002E-2</v>
      </c>
      <c r="BX14">
        <v>1.297215E-2</v>
      </c>
      <c r="BY14">
        <v>1.27136E-2</v>
      </c>
      <c r="BZ14">
        <v>1.246413E-2</v>
      </c>
      <c r="CA14">
        <v>1.2222780000000001E-2</v>
      </c>
      <c r="CB14">
        <v>1.198953E-2</v>
      </c>
      <c r="CC14">
        <v>1.176409E-2</v>
      </c>
      <c r="CD14">
        <v>1.1546600000000001E-2</v>
      </c>
      <c r="CE14">
        <v>1.133636E-2</v>
      </c>
      <c r="CF14">
        <v>1.1133189999999999E-2</v>
      </c>
      <c r="CG14">
        <v>1.0936009999999999E-2</v>
      </c>
      <c r="CH14">
        <v>1.074491E-2</v>
      </c>
      <c r="CI14">
        <v>1.055962E-2</v>
      </c>
      <c r="CJ14">
        <v>1.03803E-2</v>
      </c>
      <c r="CK14">
        <v>1.0206140000000001E-2</v>
      </c>
      <c r="CL14">
        <v>1.0037290000000001E-2</v>
      </c>
      <c r="CM14">
        <v>9.8733410000000008E-3</v>
      </c>
      <c r="CN14">
        <v>9.7144750000000002E-3</v>
      </c>
      <c r="CO14">
        <v>9.5600249999999998E-3</v>
      </c>
      <c r="CP14">
        <v>9.4098840000000003E-3</v>
      </c>
      <c r="CQ14">
        <v>9.2635089999999996E-3</v>
      </c>
      <c r="CR14">
        <v>9.1209040000000009E-3</v>
      </c>
      <c r="CS14">
        <v>8.9821450000000004E-3</v>
      </c>
      <c r="CT14">
        <v>8.8474739999999993E-3</v>
      </c>
      <c r="CU14">
        <v>8.7161189999999996E-3</v>
      </c>
      <c r="CV14">
        <v>8.5885010000000001E-3</v>
      </c>
      <c r="CW14">
        <v>8.4642280000000007E-3</v>
      </c>
      <c r="CX14">
        <v>8.3434430000000007E-3</v>
      </c>
      <c r="CY14">
        <v>8.2256329999999996E-3</v>
      </c>
      <c r="CZ14">
        <v>8.1109800000000003E-3</v>
      </c>
      <c r="DA14">
        <v>7.9991290000000007E-3</v>
      </c>
      <c r="DB14">
        <v>7.8899680000000007E-3</v>
      </c>
      <c r="DC14">
        <v>7.7835179999999997E-3</v>
      </c>
      <c r="DD14">
        <v>7.6802049999999998E-3</v>
      </c>
      <c r="DE14">
        <v>7.5793010000000001E-3</v>
      </c>
      <c r="DF14">
        <v>7.4810720000000001E-3</v>
      </c>
      <c r="DG14">
        <v>7.3850239999999996E-3</v>
      </c>
      <c r="DH14">
        <v>7.2912990000000002E-3</v>
      </c>
      <c r="DI14">
        <v>7.1993379999999996E-3</v>
      </c>
      <c r="DJ14">
        <v>7.1092070000000002E-3</v>
      </c>
      <c r="DK14">
        <v>7.0209110000000003E-3</v>
      </c>
      <c r="DL14">
        <v>6.9346019999999998E-3</v>
      </c>
      <c r="DM14">
        <v>6.8502529999999997E-3</v>
      </c>
      <c r="DN14">
        <v>6.7682269999999999E-3</v>
      </c>
      <c r="DO14">
        <v>6.6878859999999997E-3</v>
      </c>
      <c r="DP14">
        <v>6.6095360000000001E-3</v>
      </c>
      <c r="DQ14">
        <v>6.5328549999999997E-3</v>
      </c>
      <c r="DR14">
        <v>6.4582049999999998E-3</v>
      </c>
      <c r="DS14">
        <v>6.3849880000000003E-3</v>
      </c>
      <c r="DT14">
        <v>6.3133640000000001E-3</v>
      </c>
      <c r="DU14">
        <v>6.2432939999999999E-3</v>
      </c>
      <c r="DV14">
        <v>6.1749789999999997E-3</v>
      </c>
      <c r="DW14">
        <v>6.1085250000000001E-3</v>
      </c>
      <c r="DX14">
        <v>6.0441690000000003E-3</v>
      </c>
      <c r="DY14">
        <v>5.9814179999999996E-3</v>
      </c>
      <c r="DZ14">
        <v>5.9204260000000003E-3</v>
      </c>
      <c r="EA14">
        <v>5.8608289999999997E-3</v>
      </c>
      <c r="EB14">
        <v>5.8029759999999996E-3</v>
      </c>
      <c r="EC14">
        <v>5.7462820000000001E-3</v>
      </c>
      <c r="ED14">
        <v>5.6907650000000004E-3</v>
      </c>
      <c r="EE14">
        <v>5.6363239999999998E-3</v>
      </c>
      <c r="EF14">
        <v>5.5832290000000003E-3</v>
      </c>
      <c r="EG14">
        <v>5.5313319999999999E-3</v>
      </c>
      <c r="EH14">
        <v>5.480777E-3</v>
      </c>
      <c r="EI14">
        <v>5.4312960000000004E-3</v>
      </c>
      <c r="EJ14">
        <v>5.3831449999999998E-3</v>
      </c>
      <c r="EK14">
        <v>5.3360789999999996E-3</v>
      </c>
      <c r="EL14">
        <v>5.2904019999999996E-3</v>
      </c>
      <c r="EM14">
        <v>5.245535E-3</v>
      </c>
      <c r="EN14">
        <v>5.2015059999999998E-3</v>
      </c>
      <c r="EO14">
        <v>5.1583080000000003E-3</v>
      </c>
      <c r="EP14">
        <v>5.1162170000000002E-3</v>
      </c>
      <c r="EQ14">
        <v>5.0750930000000001E-3</v>
      </c>
      <c r="ER14">
        <v>5.0349899999999996E-3</v>
      </c>
      <c r="ES14">
        <v>4.9957200000000004E-3</v>
      </c>
      <c r="ET14">
        <v>4.9574529999999997E-3</v>
      </c>
      <c r="EU14">
        <v>4.9199500000000002E-3</v>
      </c>
      <c r="EV14">
        <v>4.8835689999999999E-3</v>
      </c>
      <c r="EW14">
        <v>4.8477370000000004E-3</v>
      </c>
      <c r="EX14">
        <v>4.8123899999999997E-3</v>
      </c>
      <c r="EY14">
        <v>4.7774760000000001E-3</v>
      </c>
      <c r="EZ14">
        <v>4.7432589999999997E-3</v>
      </c>
      <c r="FA14">
        <v>4.7096050000000004E-3</v>
      </c>
      <c r="FB14">
        <v>4.6766769999999997E-3</v>
      </c>
      <c r="FC14">
        <v>4.6443949999999999E-3</v>
      </c>
      <c r="FD14">
        <v>4.6127690000000001E-3</v>
      </c>
      <c r="FE14">
        <v>4.5814940000000002E-3</v>
      </c>
      <c r="FF14">
        <v>4.5509829999999998E-3</v>
      </c>
      <c r="FG14">
        <v>4.5208059999999996E-3</v>
      </c>
      <c r="FH14">
        <v>4.4910139999999998E-3</v>
      </c>
      <c r="FI14">
        <v>4.4615599999999998E-3</v>
      </c>
      <c r="FJ14">
        <v>4.432676E-3</v>
      </c>
      <c r="FK14">
        <v>4.4043199999999998E-3</v>
      </c>
      <c r="FL14">
        <v>4.376647E-3</v>
      </c>
      <c r="FM14">
        <v>4.349533E-3</v>
      </c>
      <c r="FN14">
        <v>4.3230159999999998E-3</v>
      </c>
      <c r="FO14">
        <v>4.2968099999999999E-3</v>
      </c>
      <c r="FP14">
        <v>4.2712699999999998E-3</v>
      </c>
      <c r="FQ14">
        <v>4.2460290000000001E-3</v>
      </c>
      <c r="FR14">
        <v>4.2210939999999999E-3</v>
      </c>
      <c r="FS14">
        <v>4.1963920000000002E-3</v>
      </c>
      <c r="FT14">
        <v>4.1721589999999999E-3</v>
      </c>
      <c r="FU14">
        <v>4.1484260000000002E-3</v>
      </c>
      <c r="FV14">
        <v>4.1252820000000001E-3</v>
      </c>
      <c r="FW14">
        <v>4.102578E-3</v>
      </c>
      <c r="FX14">
        <v>4.0802709999999999E-3</v>
      </c>
      <c r="FY14">
        <v>4.0581039999999999E-3</v>
      </c>
      <c r="FZ14">
        <v>4.0363580000000003E-3</v>
      </c>
      <c r="GA14">
        <v>4.0147359999999997E-3</v>
      </c>
      <c r="GB14">
        <v>3.9932809999999996E-3</v>
      </c>
      <c r="GC14">
        <v>3.9719079999999997E-3</v>
      </c>
      <c r="GD14">
        <v>3.9508629999999998E-3</v>
      </c>
      <c r="GE14">
        <v>3.9302199999999999E-3</v>
      </c>
      <c r="GF14">
        <v>3.9100940000000002E-3</v>
      </c>
      <c r="GG14">
        <v>3.8904180000000001E-3</v>
      </c>
      <c r="GH14">
        <v>3.8712529999999998E-3</v>
      </c>
      <c r="GI14">
        <v>3.8522869999999998E-3</v>
      </c>
      <c r="GJ14">
        <v>3.8336870000000001E-3</v>
      </c>
      <c r="GK14">
        <v>3.8151470000000001E-3</v>
      </c>
      <c r="GL14">
        <v>3.7967410000000002E-3</v>
      </c>
      <c r="GM14">
        <v>3.778376E-3</v>
      </c>
      <c r="GN14">
        <v>3.7602930000000001E-3</v>
      </c>
      <c r="GO14">
        <v>3.7425610000000002E-3</v>
      </c>
      <c r="GP14">
        <v>3.7252650000000002E-3</v>
      </c>
      <c r="GQ14">
        <v>3.7083350000000001E-3</v>
      </c>
      <c r="GR14">
        <v>3.6918239999999998E-3</v>
      </c>
      <c r="GS14">
        <v>3.675457E-3</v>
      </c>
      <c r="GT14">
        <v>3.659331E-3</v>
      </c>
      <c r="GU14">
        <v>3.6432019999999999E-3</v>
      </c>
      <c r="GV14">
        <v>3.6271649999999999E-3</v>
      </c>
      <c r="GW14">
        <v>3.6111519999999999E-3</v>
      </c>
      <c r="GX14">
        <v>3.5953320000000001E-3</v>
      </c>
      <c r="GY14">
        <v>3.579736E-3</v>
      </c>
      <c r="GZ14">
        <v>3.5644629999999999E-3</v>
      </c>
      <c r="HA14">
        <v>3.5494559999999999E-3</v>
      </c>
      <c r="HB14">
        <v>3.5347400000000002E-3</v>
      </c>
      <c r="HC14">
        <v>3.520095E-3</v>
      </c>
      <c r="HD14">
        <v>3.505672E-3</v>
      </c>
      <c r="HE14">
        <v>3.4912950000000002E-3</v>
      </c>
      <c r="HF14">
        <v>3.476991E-3</v>
      </c>
      <c r="HG14">
        <v>3.4626180000000002E-3</v>
      </c>
      <c r="HH14">
        <v>3.4484099999999998E-3</v>
      </c>
      <c r="HI14">
        <v>3.4344359999999999E-3</v>
      </c>
      <c r="HJ14">
        <v>3.420813E-3</v>
      </c>
      <c r="HK14">
        <v>3.4074859999999999E-3</v>
      </c>
      <c r="HL14">
        <v>3.3944240000000001E-3</v>
      </c>
      <c r="HM14">
        <v>3.3814029999999998E-3</v>
      </c>
      <c r="HN14">
        <v>3.3685220000000001E-3</v>
      </c>
      <c r="HO14">
        <v>3.3556089999999998E-3</v>
      </c>
      <c r="HP14">
        <v>3.3426979999999998E-3</v>
      </c>
      <c r="HQ14">
        <v>3.3297190000000001E-3</v>
      </c>
      <c r="HR14">
        <v>3.3169520000000002E-3</v>
      </c>
      <c r="HS14">
        <v>3.3044760000000002E-3</v>
      </c>
      <c r="HT14">
        <v>3.2923549999999998E-3</v>
      </c>
      <c r="HU14">
        <v>3.2804919999999999E-3</v>
      </c>
      <c r="HV14">
        <v>3.2688499999999998E-3</v>
      </c>
      <c r="HW14">
        <v>3.2572120000000002E-3</v>
      </c>
      <c r="HX14">
        <v>3.2455740000000002E-3</v>
      </c>
      <c r="HY14">
        <v>3.2337809999999998E-3</v>
      </c>
      <c r="HZ14">
        <v>3.2218899999999998E-3</v>
      </c>
      <c r="IA14">
        <v>3.2099369999999999E-3</v>
      </c>
      <c r="IB14">
        <v>3.1981620000000001E-3</v>
      </c>
      <c r="IC14">
        <v>3.1866709999999999E-3</v>
      </c>
      <c r="ID14">
        <v>3.1755049999999999E-3</v>
      </c>
      <c r="IE14">
        <v>3.1645250000000001E-3</v>
      </c>
      <c r="IF14">
        <v>3.153706E-3</v>
      </c>
      <c r="IG14">
        <v>3.1429359999999998E-3</v>
      </c>
      <c r="IH14">
        <v>3.1322089999999999E-3</v>
      </c>
      <c r="II14">
        <v>3.1213370000000001E-3</v>
      </c>
      <c r="IJ14">
        <v>3.110355E-3</v>
      </c>
      <c r="IK14">
        <v>3.099316E-3</v>
      </c>
      <c r="IL14">
        <v>3.0884430000000002E-3</v>
      </c>
      <c r="IM14">
        <v>3.0779010000000001E-3</v>
      </c>
      <c r="IN14">
        <v>3.067771E-3</v>
      </c>
      <c r="IO14">
        <v>3.0578760000000002E-3</v>
      </c>
      <c r="IP14">
        <v>3.048112E-3</v>
      </c>
      <c r="IQ14">
        <v>3.0383630000000001E-3</v>
      </c>
      <c r="IR14">
        <v>3.0286380000000002E-3</v>
      </c>
      <c r="IS14">
        <v>3.018756E-3</v>
      </c>
      <c r="IT14">
        <v>3.0087170000000002E-3</v>
      </c>
      <c r="IU14">
        <v>2.99863E-3</v>
      </c>
      <c r="IV14">
        <v>2.9886969999999998E-3</v>
      </c>
      <c r="IW14">
        <v>2.9790340000000002E-3</v>
      </c>
      <c r="IX14">
        <v>2.9697289999999999E-3</v>
      </c>
      <c r="IY14">
        <v>2.9606329999999998E-3</v>
      </c>
      <c r="IZ14">
        <v>2.9516590000000001E-3</v>
      </c>
      <c r="JA14">
        <v>2.9426930000000001E-3</v>
      </c>
      <c r="JB14">
        <v>2.9336950000000001E-3</v>
      </c>
      <c r="JC14">
        <v>2.9245030000000002E-3</v>
      </c>
      <c r="JD14">
        <v>2.9151110000000002E-3</v>
      </c>
      <c r="JE14">
        <v>2.9056609999999999E-3</v>
      </c>
      <c r="JF14">
        <v>2.8963550000000002E-3</v>
      </c>
      <c r="JG14">
        <v>2.887312E-3</v>
      </c>
      <c r="JH14">
        <v>2.8785970000000001E-3</v>
      </c>
      <c r="JI14">
        <v>2.870077E-3</v>
      </c>
      <c r="JJ14">
        <v>2.8616459999999998E-3</v>
      </c>
      <c r="JK14">
        <v>2.8532309999999999E-3</v>
      </c>
      <c r="JL14">
        <v>2.8448610000000002E-3</v>
      </c>
      <c r="JM14">
        <v>2.8364110000000001E-3</v>
      </c>
      <c r="JN14">
        <v>2.8277810000000001E-3</v>
      </c>
      <c r="JO14">
        <v>2.81912E-3</v>
      </c>
      <c r="JP14">
        <v>2.8106540000000001E-3</v>
      </c>
      <c r="JQ14">
        <v>2.8024909999999998E-3</v>
      </c>
      <c r="JR14">
        <v>2.7946080000000001E-3</v>
      </c>
      <c r="JS14">
        <v>2.78685E-3</v>
      </c>
      <c r="JT14">
        <v>2.779077E-3</v>
      </c>
      <c r="JU14">
        <v>2.7712510000000002E-3</v>
      </c>
      <c r="JV14">
        <v>2.7633760000000001E-3</v>
      </c>
      <c r="JW14">
        <v>2.7553640000000002E-3</v>
      </c>
      <c r="JX14">
        <v>2.7471599999999998E-3</v>
      </c>
      <c r="JY14">
        <v>2.7389699999999999E-3</v>
      </c>
      <c r="JZ14">
        <v>2.7310390000000002E-3</v>
      </c>
      <c r="KA14">
        <v>2.7234889999999999E-3</v>
      </c>
      <c r="KB14">
        <v>2.7162559999999998E-3</v>
      </c>
      <c r="KC14">
        <v>2.7091609999999999E-3</v>
      </c>
      <c r="KD14">
        <v>2.7020830000000001E-3</v>
      </c>
      <c r="KE14">
        <v>2.6949529999999999E-3</v>
      </c>
      <c r="KF14">
        <v>2.6877419999999999E-3</v>
      </c>
      <c r="KG14">
        <v>2.6803199999999999E-3</v>
      </c>
      <c r="KH14">
        <v>2.67264E-3</v>
      </c>
      <c r="KI14">
        <v>2.6649170000000002E-3</v>
      </c>
      <c r="KJ14">
        <v>2.6573389999999999E-3</v>
      </c>
      <c r="KK14">
        <v>2.6500959999999998E-3</v>
      </c>
      <c r="KL14">
        <v>2.6431779999999999E-3</v>
      </c>
      <c r="KM14">
        <v>2.6364719999999999E-3</v>
      </c>
      <c r="KN14">
        <v>2.6298900000000002E-3</v>
      </c>
      <c r="KO14">
        <v>2.6233720000000001E-3</v>
      </c>
      <c r="KP14">
        <v>2.6168810000000002E-3</v>
      </c>
      <c r="KQ14">
        <v>2.6102439999999998E-3</v>
      </c>
      <c r="KR14">
        <v>2.6033359999999999E-3</v>
      </c>
      <c r="KS14">
        <v>2.596288E-3</v>
      </c>
      <c r="KT14">
        <v>2.589268E-3</v>
      </c>
      <c r="KU14">
        <v>2.5824569999999998E-3</v>
      </c>
      <c r="KV14">
        <v>2.5758589999999998E-3</v>
      </c>
      <c r="KW14">
        <v>2.5693999999999999E-3</v>
      </c>
      <c r="KX14">
        <v>2.5630119999999999E-3</v>
      </c>
      <c r="KY14">
        <v>2.5566709999999999E-3</v>
      </c>
      <c r="KZ14">
        <v>2.5503639999999998E-3</v>
      </c>
      <c r="LA14">
        <v>2.5439479999999999E-3</v>
      </c>
      <c r="LB14">
        <v>2.5372839999999999E-3</v>
      </c>
      <c r="LC14">
        <v>2.530535E-3</v>
      </c>
      <c r="LD14">
        <v>2.523881E-3</v>
      </c>
      <c r="LE14">
        <v>2.5174849999999999E-3</v>
      </c>
      <c r="LF14">
        <v>2.511321E-3</v>
      </c>
      <c r="LG14">
        <v>2.505298E-3</v>
      </c>
      <c r="LH14">
        <v>2.499336E-3</v>
      </c>
      <c r="LI14">
        <v>2.4933939999999999E-3</v>
      </c>
      <c r="LJ14">
        <v>2.4874350000000001E-3</v>
      </c>
      <c r="LK14">
        <v>2.4813389999999999E-3</v>
      </c>
      <c r="LL14">
        <v>2.4749379999999999E-3</v>
      </c>
      <c r="LM14">
        <v>2.4684239999999999E-3</v>
      </c>
      <c r="LN14">
        <v>2.4620150000000001E-3</v>
      </c>
      <c r="LO14">
        <v>2.4558430000000001E-3</v>
      </c>
      <c r="LP14">
        <v>2.449901E-3</v>
      </c>
      <c r="LQ14">
        <v>2.4441319999999999E-3</v>
      </c>
      <c r="LR14">
        <v>2.4384160000000001E-3</v>
      </c>
      <c r="LS14">
        <v>2.432694E-3</v>
      </c>
      <c r="LT14">
        <v>2.4269249999999999E-3</v>
      </c>
      <c r="LU14">
        <v>2.4209819999999999E-3</v>
      </c>
      <c r="LV14">
        <v>2.4147190000000001E-3</v>
      </c>
      <c r="LW14">
        <v>2.4083210000000002E-3</v>
      </c>
      <c r="LX14">
        <v>2.4020360000000002E-3</v>
      </c>
      <c r="LY14">
        <v>2.395992E-3</v>
      </c>
      <c r="LZ14">
        <v>2.390208E-3</v>
      </c>
      <c r="MA14">
        <v>2.3846409999999998E-3</v>
      </c>
      <c r="MB14">
        <v>2.3791680000000001E-3</v>
      </c>
      <c r="MC14">
        <v>2.373712E-3</v>
      </c>
      <c r="MD14">
        <v>2.3682070000000002E-3</v>
      </c>
      <c r="ME14">
        <v>2.3625550000000001E-3</v>
      </c>
      <c r="MF14">
        <v>2.3566310000000001E-3</v>
      </c>
      <c r="MG14">
        <v>2.3505760000000001E-3</v>
      </c>
      <c r="MH14">
        <v>2.3446249999999999E-3</v>
      </c>
      <c r="MI14">
        <v>2.3389130000000002E-3</v>
      </c>
      <c r="MJ14">
        <v>2.33344E-3</v>
      </c>
      <c r="MK14">
        <v>2.3281389999999999E-3</v>
      </c>
      <c r="ML14">
        <v>2.3228509999999999E-3</v>
      </c>
      <c r="MM14">
        <v>2.3174580000000001E-3</v>
      </c>
      <c r="MN14">
        <v>2.3119199999999999E-3</v>
      </c>
      <c r="MO14">
        <v>2.3061929999999998E-3</v>
      </c>
      <c r="MP14">
        <v>2.300173E-3</v>
      </c>
      <c r="MQ14">
        <v>2.294024E-3</v>
      </c>
      <c r="MR14">
        <v>2.2879950000000001E-3</v>
      </c>
      <c r="MS14">
        <v>2.2822820000000001E-3</v>
      </c>
      <c r="MT14">
        <v>2.2768770000000001E-3</v>
      </c>
      <c r="MU14">
        <v>2.2716989999999999E-3</v>
      </c>
      <c r="MV14">
        <v>2.2665989999999998E-3</v>
      </c>
      <c r="MW14">
        <v>2.261463E-3</v>
      </c>
      <c r="MX14">
        <v>2.2562580000000001E-3</v>
      </c>
      <c r="MY14">
        <v>2.2509209999999999E-3</v>
      </c>
      <c r="MZ14">
        <v>2.2453289999999999E-3</v>
      </c>
      <c r="NA14">
        <v>2.2395840000000002E-3</v>
      </c>
      <c r="NB14">
        <v>2.2339069999999998E-3</v>
      </c>
      <c r="NC14">
        <v>2.2284660000000001E-3</v>
      </c>
      <c r="ND14">
        <v>2.22325E-3</v>
      </c>
      <c r="NE14">
        <v>2.2182199999999999E-3</v>
      </c>
      <c r="NF14">
        <v>2.2132720000000001E-3</v>
      </c>
      <c r="NG14">
        <v>2.208303E-3</v>
      </c>
      <c r="NH14">
        <v>2.2032789999999998E-3</v>
      </c>
      <c r="NI14">
        <v>2.1981489999999999E-3</v>
      </c>
      <c r="NJ14">
        <v>2.192781E-3</v>
      </c>
      <c r="NK14">
        <v>2.187264E-3</v>
      </c>
      <c r="NL14">
        <v>2.1817540000000002E-3</v>
      </c>
      <c r="NM14">
        <v>2.1764029999999999E-3</v>
      </c>
      <c r="NN14">
        <v>2.1712300000000001E-3</v>
      </c>
      <c r="NO14">
        <v>2.1662080000000002E-3</v>
      </c>
      <c r="NP14">
        <v>2.1612509999999999E-3</v>
      </c>
      <c r="NQ14">
        <v>2.1562669999999999E-3</v>
      </c>
      <c r="NR14">
        <v>2.15124E-3</v>
      </c>
      <c r="NS14">
        <v>2.1461539999999999E-3</v>
      </c>
      <c r="NT14">
        <v>2.1409459999999999E-3</v>
      </c>
      <c r="NU14">
        <v>2.1357149999999998E-3</v>
      </c>
      <c r="NV14">
        <v>2.1305920000000002E-3</v>
      </c>
      <c r="NW14">
        <v>2.1257239999999998E-3</v>
      </c>
      <c r="NX14">
        <v>2.1210970000000002E-3</v>
      </c>
      <c r="NY14">
        <v>2.116635E-3</v>
      </c>
      <c r="NZ14">
        <v>2.1121870000000002E-3</v>
      </c>
      <c r="OA14">
        <v>2.107626E-3</v>
      </c>
      <c r="OB14">
        <v>2.1029249999999998E-3</v>
      </c>
      <c r="OC14">
        <v>2.098066E-3</v>
      </c>
      <c r="OD14">
        <v>2.0930079999999999E-3</v>
      </c>
      <c r="OE14">
        <v>2.0878390000000002E-3</v>
      </c>
      <c r="OF14">
        <v>2.0827089999999999E-3</v>
      </c>
      <c r="OG14">
        <v>2.0777999999999999E-3</v>
      </c>
      <c r="OH14">
        <v>2.073077E-3</v>
      </c>
      <c r="OI14">
        <v>2.0684560000000002E-3</v>
      </c>
      <c r="OJ14">
        <v>2.0638079999999999E-3</v>
      </c>
      <c r="OK14">
        <v>2.0590560000000001E-3</v>
      </c>
      <c r="OL14">
        <v>2.054213E-3</v>
      </c>
    </row>
    <row r="15" spans="1:402" x14ac:dyDescent="0.25">
      <c r="A15" t="s">
        <v>68</v>
      </c>
      <c r="B15" s="27" t="s">
        <v>28</v>
      </c>
      <c r="C15">
        <v>0.37668449999999998</v>
      </c>
      <c r="D15">
        <v>0.27611360000000001</v>
      </c>
      <c r="E15">
        <v>0.20994450000000001</v>
      </c>
      <c r="F15">
        <v>0.16604969999999999</v>
      </c>
      <c r="G15">
        <v>0.135432</v>
      </c>
      <c r="H15">
        <v>0.1133845</v>
      </c>
      <c r="I15">
        <v>9.7241900000000006E-2</v>
      </c>
      <c r="J15">
        <v>8.5238209999999995E-2</v>
      </c>
      <c r="K15">
        <v>7.5970220000000005E-2</v>
      </c>
      <c r="L15">
        <v>6.8699339999999998E-2</v>
      </c>
      <c r="M15">
        <v>6.2851389999999993E-2</v>
      </c>
      <c r="N15">
        <v>5.804778E-2</v>
      </c>
      <c r="O15">
        <v>5.3979640000000002E-2</v>
      </c>
      <c r="P15">
        <v>5.0480320000000002E-2</v>
      </c>
      <c r="Q15">
        <v>4.7441810000000001E-2</v>
      </c>
      <c r="R15">
        <v>4.5514810000000003E-2</v>
      </c>
      <c r="S15">
        <v>4.359503E-2</v>
      </c>
      <c r="T15">
        <v>4.172112E-2</v>
      </c>
      <c r="U15">
        <v>3.9950050000000001E-2</v>
      </c>
      <c r="V15">
        <v>3.825742E-2</v>
      </c>
      <c r="W15">
        <v>3.6628809999999998E-2</v>
      </c>
      <c r="X15">
        <v>3.5075530000000001E-2</v>
      </c>
      <c r="Y15">
        <v>3.3570410000000002E-2</v>
      </c>
      <c r="Z15">
        <v>3.2122919999999999E-2</v>
      </c>
      <c r="AA15">
        <v>3.074725E-2</v>
      </c>
      <c r="AB15">
        <v>2.9448990000000001E-2</v>
      </c>
      <c r="AC15">
        <v>2.8222230000000001E-2</v>
      </c>
      <c r="AD15">
        <v>2.705954E-2</v>
      </c>
      <c r="AE15">
        <v>2.5963989999999999E-2</v>
      </c>
      <c r="AF15">
        <v>2.4934350000000001E-2</v>
      </c>
      <c r="AG15">
        <v>2.397208E-2</v>
      </c>
      <c r="AH15">
        <v>2.304604E-2</v>
      </c>
      <c r="AI15">
        <v>2.2173700000000001E-2</v>
      </c>
      <c r="AJ15">
        <v>2.134894E-2</v>
      </c>
      <c r="AK15">
        <v>2.056792E-2</v>
      </c>
      <c r="AL15">
        <v>1.982635E-2</v>
      </c>
      <c r="AM15">
        <v>1.9120229999999998E-2</v>
      </c>
      <c r="AN15">
        <v>1.8446830000000001E-2</v>
      </c>
      <c r="AO15">
        <v>1.780371E-2</v>
      </c>
      <c r="AP15">
        <v>1.719039E-2</v>
      </c>
      <c r="AQ15">
        <v>1.6606269999999999E-2</v>
      </c>
      <c r="AR15">
        <v>1.6049770000000001E-2</v>
      </c>
      <c r="AS15">
        <v>1.551892E-2</v>
      </c>
      <c r="AT15">
        <v>1.5012090000000001E-2</v>
      </c>
      <c r="AU15">
        <v>1.4529129999999999E-2</v>
      </c>
      <c r="AV15">
        <v>1.4069109999999999E-2</v>
      </c>
      <c r="AW15">
        <v>1.3630730000000001E-2</v>
      </c>
      <c r="AX15">
        <v>1.3212460000000001E-2</v>
      </c>
      <c r="AY15">
        <v>1.281294E-2</v>
      </c>
      <c r="AZ15">
        <v>1.243181E-2</v>
      </c>
      <c r="BA15">
        <v>1.206814E-2</v>
      </c>
      <c r="BB15">
        <v>1.172083E-2</v>
      </c>
      <c r="BC15">
        <v>1.138832E-2</v>
      </c>
      <c r="BD15">
        <v>1.107001E-2</v>
      </c>
      <c r="BE15">
        <v>1.0766360000000001E-2</v>
      </c>
      <c r="BF15">
        <v>1.047709E-2</v>
      </c>
      <c r="BG15">
        <v>1.0201409999999999E-2</v>
      </c>
      <c r="BH15">
        <v>9.9380170000000004E-3</v>
      </c>
      <c r="BI15">
        <v>9.6855129999999998E-3</v>
      </c>
      <c r="BJ15">
        <v>9.4435830000000002E-3</v>
      </c>
      <c r="BK15">
        <v>9.2118249999999999E-3</v>
      </c>
      <c r="BL15">
        <v>8.9893579999999994E-3</v>
      </c>
      <c r="BM15">
        <v>8.7751110000000004E-3</v>
      </c>
      <c r="BN15">
        <v>8.5690769999999996E-3</v>
      </c>
      <c r="BO15">
        <v>8.3714159999999996E-3</v>
      </c>
      <c r="BP15">
        <v>8.1823369999999996E-3</v>
      </c>
      <c r="BQ15">
        <v>8.0013010000000006E-3</v>
      </c>
      <c r="BR15">
        <v>7.8271109999999994E-3</v>
      </c>
      <c r="BS15">
        <v>7.6586960000000004E-3</v>
      </c>
      <c r="BT15">
        <v>7.4966659999999999E-3</v>
      </c>
      <c r="BU15">
        <v>7.3410519999999998E-3</v>
      </c>
      <c r="BV15">
        <v>7.1910129999999996E-3</v>
      </c>
      <c r="BW15">
        <v>7.0455309999999998E-3</v>
      </c>
      <c r="BX15">
        <v>6.9046860000000002E-3</v>
      </c>
      <c r="BY15">
        <v>6.7684440000000002E-3</v>
      </c>
      <c r="BZ15">
        <v>6.6369000000000003E-3</v>
      </c>
      <c r="CA15">
        <v>6.5096709999999999E-3</v>
      </c>
      <c r="CB15">
        <v>6.3862379999999998E-3</v>
      </c>
      <c r="CC15">
        <v>6.2662509999999996E-3</v>
      </c>
      <c r="CD15">
        <v>6.1501860000000002E-3</v>
      </c>
      <c r="CE15">
        <v>6.0383590000000001E-3</v>
      </c>
      <c r="CF15">
        <v>5.9305549999999997E-3</v>
      </c>
      <c r="CG15">
        <v>5.8258930000000004E-3</v>
      </c>
      <c r="CH15">
        <v>5.7243270000000004E-3</v>
      </c>
      <c r="CI15">
        <v>5.6257690000000001E-3</v>
      </c>
      <c r="CJ15">
        <v>5.5304389999999998E-3</v>
      </c>
      <c r="CK15">
        <v>5.4377080000000003E-3</v>
      </c>
      <c r="CL15">
        <v>5.3471630000000003E-3</v>
      </c>
      <c r="CM15">
        <v>5.2586660000000004E-3</v>
      </c>
      <c r="CN15">
        <v>5.1723919999999996E-3</v>
      </c>
      <c r="CO15">
        <v>5.0886259999999997E-3</v>
      </c>
      <c r="CP15">
        <v>5.007521E-3</v>
      </c>
      <c r="CQ15">
        <v>4.9284919999999996E-3</v>
      </c>
      <c r="CR15">
        <v>4.8513130000000003E-3</v>
      </c>
      <c r="CS15">
        <v>4.7760399999999996E-3</v>
      </c>
      <c r="CT15">
        <v>4.7030179999999998E-3</v>
      </c>
      <c r="CU15">
        <v>4.6316120000000002E-3</v>
      </c>
      <c r="CV15">
        <v>4.561659E-3</v>
      </c>
      <c r="CW15">
        <v>4.4929430000000001E-3</v>
      </c>
      <c r="CX15">
        <v>4.4257139999999999E-3</v>
      </c>
      <c r="CY15">
        <v>4.3603269999999998E-3</v>
      </c>
      <c r="CZ15">
        <v>4.297108E-3</v>
      </c>
      <c r="DA15">
        <v>4.2354530000000001E-3</v>
      </c>
      <c r="DB15">
        <v>4.1751239999999997E-3</v>
      </c>
      <c r="DC15">
        <v>4.1164419999999997E-3</v>
      </c>
      <c r="DD15">
        <v>4.0596369999999996E-3</v>
      </c>
      <c r="DE15">
        <v>4.0040359999999999E-3</v>
      </c>
      <c r="DF15">
        <v>3.9497109999999998E-3</v>
      </c>
      <c r="DG15">
        <v>3.8965530000000001E-3</v>
      </c>
      <c r="DH15">
        <v>3.844671E-3</v>
      </c>
      <c r="DI15">
        <v>3.7941060000000002E-3</v>
      </c>
      <c r="DJ15">
        <v>3.744977E-3</v>
      </c>
      <c r="DK15">
        <v>3.697011E-3</v>
      </c>
      <c r="DL15">
        <v>3.650019E-3</v>
      </c>
      <c r="DM15">
        <v>3.604098E-3</v>
      </c>
      <c r="DN15">
        <v>3.5595230000000002E-3</v>
      </c>
      <c r="DO15">
        <v>3.5158870000000001E-3</v>
      </c>
      <c r="DP15">
        <v>3.473191E-3</v>
      </c>
      <c r="DQ15">
        <v>3.43137E-3</v>
      </c>
      <c r="DR15">
        <v>3.3906790000000002E-3</v>
      </c>
      <c r="DS15">
        <v>3.3510520000000002E-3</v>
      </c>
      <c r="DT15">
        <v>3.3125609999999999E-3</v>
      </c>
      <c r="DU15">
        <v>3.275203E-3</v>
      </c>
      <c r="DV15">
        <v>3.2387739999999998E-3</v>
      </c>
      <c r="DW15">
        <v>3.2032229999999998E-3</v>
      </c>
      <c r="DX15">
        <v>3.1687159999999998E-3</v>
      </c>
      <c r="DY15">
        <v>3.1349519999999999E-3</v>
      </c>
      <c r="DZ15">
        <v>3.102006E-3</v>
      </c>
      <c r="EA15">
        <v>3.0697419999999999E-3</v>
      </c>
      <c r="EB15">
        <v>3.0383290000000002E-3</v>
      </c>
      <c r="EC15">
        <v>3.0077369999999999E-3</v>
      </c>
      <c r="ED15">
        <v>2.9779939999999999E-3</v>
      </c>
      <c r="EE15">
        <v>2.9489939999999999E-3</v>
      </c>
      <c r="EF15">
        <v>2.9206509999999998E-3</v>
      </c>
      <c r="EG15">
        <v>2.8929070000000001E-3</v>
      </c>
      <c r="EH15">
        <v>2.8658249999999998E-3</v>
      </c>
      <c r="EI15">
        <v>2.8391890000000002E-3</v>
      </c>
      <c r="EJ15">
        <v>2.8131150000000001E-3</v>
      </c>
      <c r="EK15">
        <v>2.7876279999999999E-3</v>
      </c>
      <c r="EL15">
        <v>2.7628779999999999E-3</v>
      </c>
      <c r="EM15">
        <v>2.7387309999999999E-3</v>
      </c>
      <c r="EN15">
        <v>2.7151850000000002E-3</v>
      </c>
      <c r="EO15">
        <v>2.6922589999999998E-3</v>
      </c>
      <c r="EP15">
        <v>2.6699430000000001E-3</v>
      </c>
      <c r="EQ15">
        <v>2.6481759999999999E-3</v>
      </c>
      <c r="ER15">
        <v>2.6269760000000001E-3</v>
      </c>
      <c r="ES15">
        <v>2.6061040000000001E-3</v>
      </c>
      <c r="ET15">
        <v>2.5856799999999999E-3</v>
      </c>
      <c r="EU15">
        <v>2.56573E-3</v>
      </c>
      <c r="EV15">
        <v>2.5463389999999999E-3</v>
      </c>
      <c r="EW15">
        <v>2.5273750000000001E-3</v>
      </c>
      <c r="EX15">
        <v>2.5087960000000002E-3</v>
      </c>
      <c r="EY15">
        <v>2.4905840000000001E-3</v>
      </c>
      <c r="EZ15">
        <v>2.4728049999999998E-3</v>
      </c>
      <c r="FA15">
        <v>2.4553909999999999E-3</v>
      </c>
      <c r="FB15">
        <v>2.4383360000000001E-3</v>
      </c>
      <c r="FC15">
        <v>2.4215339999999999E-3</v>
      </c>
      <c r="FD15">
        <v>2.4050510000000001E-3</v>
      </c>
      <c r="FE15">
        <v>2.388814E-3</v>
      </c>
      <c r="FF15">
        <v>2.3729609999999998E-3</v>
      </c>
      <c r="FG15">
        <v>2.3573880000000002E-3</v>
      </c>
      <c r="FH15">
        <v>2.3420979999999999E-3</v>
      </c>
      <c r="FI15">
        <v>2.3271089999999999E-3</v>
      </c>
      <c r="FJ15">
        <v>2.3124529999999999E-3</v>
      </c>
      <c r="FK15">
        <v>2.298034E-3</v>
      </c>
      <c r="FL15">
        <v>2.2839050000000001E-3</v>
      </c>
      <c r="FM15">
        <v>2.269975E-3</v>
      </c>
      <c r="FN15">
        <v>2.256311E-3</v>
      </c>
      <c r="FO15">
        <v>2.2428840000000001E-3</v>
      </c>
      <c r="FP15">
        <v>2.2298579999999999E-3</v>
      </c>
      <c r="FQ15">
        <v>2.2170689999999999E-3</v>
      </c>
      <c r="FR15">
        <v>2.2044809999999999E-3</v>
      </c>
      <c r="FS15">
        <v>2.1921200000000001E-3</v>
      </c>
      <c r="FT15">
        <v>2.1800209999999999E-3</v>
      </c>
      <c r="FU15">
        <v>2.1681040000000001E-3</v>
      </c>
      <c r="FV15">
        <v>2.1564179999999998E-3</v>
      </c>
      <c r="FW15">
        <v>2.1448840000000001E-3</v>
      </c>
      <c r="FX15">
        <v>2.133518E-3</v>
      </c>
      <c r="FY15">
        <v>2.122241E-3</v>
      </c>
      <c r="FZ15">
        <v>2.111253E-3</v>
      </c>
      <c r="GA15">
        <v>2.1004019999999999E-3</v>
      </c>
      <c r="GB15">
        <v>2.089661E-3</v>
      </c>
      <c r="GC15">
        <v>2.0790800000000001E-3</v>
      </c>
      <c r="GD15">
        <v>2.0687190000000001E-3</v>
      </c>
      <c r="GE15">
        <v>2.0584959999999999E-3</v>
      </c>
      <c r="GF15">
        <v>2.048476E-3</v>
      </c>
      <c r="GG15">
        <v>2.0385949999999998E-3</v>
      </c>
      <c r="GH15">
        <v>2.0288839999999999E-3</v>
      </c>
      <c r="GI15">
        <v>2.0192420000000001E-3</v>
      </c>
      <c r="GJ15">
        <v>2.0097919999999998E-3</v>
      </c>
      <c r="GK15">
        <v>2.0004129999999999E-3</v>
      </c>
      <c r="GL15">
        <v>1.991142E-3</v>
      </c>
      <c r="GM15">
        <v>1.9820279999999998E-3</v>
      </c>
      <c r="GN15">
        <v>1.9731250000000001E-3</v>
      </c>
      <c r="GO15">
        <v>1.9643360000000001E-3</v>
      </c>
      <c r="GP15">
        <v>1.955671E-3</v>
      </c>
      <c r="GQ15">
        <v>1.947074E-3</v>
      </c>
      <c r="GR15">
        <v>1.938653E-3</v>
      </c>
      <c r="GS15">
        <v>1.930321E-3</v>
      </c>
      <c r="GT15">
        <v>1.922132E-3</v>
      </c>
      <c r="GU15">
        <v>1.913978E-3</v>
      </c>
      <c r="GV15">
        <v>1.9058910000000001E-3</v>
      </c>
      <c r="GW15">
        <v>1.897899E-3</v>
      </c>
      <c r="GX15">
        <v>1.890053E-3</v>
      </c>
      <c r="GY15">
        <v>1.8822940000000001E-3</v>
      </c>
      <c r="GZ15">
        <v>1.8746030000000001E-3</v>
      </c>
      <c r="HA15">
        <v>1.866955E-3</v>
      </c>
      <c r="HB15">
        <v>1.8594620000000001E-3</v>
      </c>
      <c r="HC15">
        <v>1.852029E-3</v>
      </c>
      <c r="HD15">
        <v>1.844669E-3</v>
      </c>
      <c r="HE15">
        <v>1.8373459999999999E-3</v>
      </c>
      <c r="HF15">
        <v>1.8300759999999999E-3</v>
      </c>
      <c r="HG15">
        <v>1.8228249999999999E-3</v>
      </c>
      <c r="HH15">
        <v>1.8156859999999999E-3</v>
      </c>
      <c r="HI15">
        <v>1.8086459999999999E-3</v>
      </c>
      <c r="HJ15">
        <v>1.801703E-3</v>
      </c>
      <c r="HK15">
        <v>1.7948110000000001E-3</v>
      </c>
      <c r="HL15">
        <v>1.7880789999999999E-3</v>
      </c>
      <c r="HM15">
        <v>1.7814160000000001E-3</v>
      </c>
      <c r="HN15">
        <v>1.77483E-3</v>
      </c>
      <c r="HO15">
        <v>1.7682570000000001E-3</v>
      </c>
      <c r="HP15">
        <v>1.761713E-3</v>
      </c>
      <c r="HQ15">
        <v>1.7551789999999999E-3</v>
      </c>
      <c r="HR15">
        <v>1.748735E-3</v>
      </c>
      <c r="HS15">
        <v>1.7423779999999999E-3</v>
      </c>
      <c r="HT15">
        <v>1.736088E-3</v>
      </c>
      <c r="HU15">
        <v>1.729817E-3</v>
      </c>
      <c r="HV15">
        <v>1.723678E-3</v>
      </c>
      <c r="HW15">
        <v>1.7176439999999999E-3</v>
      </c>
      <c r="HX15">
        <v>1.7116779999999999E-3</v>
      </c>
      <c r="HY15">
        <v>1.7057109999999999E-3</v>
      </c>
      <c r="HZ15">
        <v>1.6997500000000001E-3</v>
      </c>
      <c r="IA15">
        <v>1.6938179999999999E-3</v>
      </c>
      <c r="IB15">
        <v>1.6879620000000001E-3</v>
      </c>
      <c r="IC15">
        <v>1.68216E-3</v>
      </c>
      <c r="ID15">
        <v>1.676398E-3</v>
      </c>
      <c r="IE15">
        <v>1.6706480000000001E-3</v>
      </c>
      <c r="IF15">
        <v>1.6650110000000001E-3</v>
      </c>
      <c r="IG15">
        <v>1.659499E-3</v>
      </c>
      <c r="IH15">
        <v>1.6540509999999999E-3</v>
      </c>
      <c r="II15">
        <v>1.648568E-3</v>
      </c>
      <c r="IJ15">
        <v>1.643058E-3</v>
      </c>
      <c r="IK15">
        <v>1.637552E-3</v>
      </c>
      <c r="IL15">
        <v>1.632093E-3</v>
      </c>
      <c r="IM15">
        <v>1.6267370000000001E-3</v>
      </c>
      <c r="IN15">
        <v>1.621506E-3</v>
      </c>
      <c r="IO15">
        <v>1.6163460000000001E-3</v>
      </c>
      <c r="IP15">
        <v>1.6112870000000001E-3</v>
      </c>
      <c r="IQ15">
        <v>1.606318E-3</v>
      </c>
      <c r="IR15">
        <v>1.6014009999999999E-3</v>
      </c>
      <c r="IS15">
        <v>1.59643E-3</v>
      </c>
      <c r="IT15">
        <v>1.591386E-3</v>
      </c>
      <c r="IU15">
        <v>1.5863209999999999E-3</v>
      </c>
      <c r="IV15">
        <v>1.581287E-3</v>
      </c>
      <c r="IW15">
        <v>1.576339E-3</v>
      </c>
      <c r="IX15">
        <v>1.5714959999999999E-3</v>
      </c>
      <c r="IY15">
        <v>1.5667400000000001E-3</v>
      </c>
      <c r="IZ15">
        <v>1.5620950000000001E-3</v>
      </c>
      <c r="JA15">
        <v>1.557552E-3</v>
      </c>
      <c r="JB15">
        <v>1.553069E-3</v>
      </c>
      <c r="JC15">
        <v>1.5485340000000001E-3</v>
      </c>
      <c r="JD15">
        <v>1.5439119999999999E-3</v>
      </c>
      <c r="JE15">
        <v>1.539243E-3</v>
      </c>
      <c r="JF15">
        <v>1.534585E-3</v>
      </c>
      <c r="JG15">
        <v>1.529989E-3</v>
      </c>
      <c r="JH15">
        <v>1.525462E-3</v>
      </c>
      <c r="JI15">
        <v>1.520986E-3</v>
      </c>
      <c r="JJ15">
        <v>1.516606E-3</v>
      </c>
      <c r="JK15">
        <v>1.512333E-3</v>
      </c>
      <c r="JL15">
        <v>1.5081370000000001E-3</v>
      </c>
      <c r="JM15">
        <v>1.5039109999999999E-3</v>
      </c>
      <c r="JN15">
        <v>1.4995939999999999E-3</v>
      </c>
      <c r="JO15">
        <v>1.4952419999999999E-3</v>
      </c>
      <c r="JP15">
        <v>1.4909350000000001E-3</v>
      </c>
      <c r="JQ15">
        <v>1.486734E-3</v>
      </c>
      <c r="JR15">
        <v>1.4826430000000001E-3</v>
      </c>
      <c r="JS15">
        <v>1.478633E-3</v>
      </c>
      <c r="JT15">
        <v>1.4747060000000001E-3</v>
      </c>
      <c r="JU15">
        <v>1.470854E-3</v>
      </c>
      <c r="JV15">
        <v>1.4670270000000001E-3</v>
      </c>
      <c r="JW15">
        <v>1.46312E-3</v>
      </c>
      <c r="JX15">
        <v>1.45907E-3</v>
      </c>
      <c r="JY15">
        <v>1.454959E-3</v>
      </c>
      <c r="JZ15">
        <v>1.4508990000000001E-3</v>
      </c>
      <c r="KA15">
        <v>1.446967E-3</v>
      </c>
      <c r="KB15">
        <v>1.443157E-3</v>
      </c>
      <c r="KC15">
        <v>1.439437E-3</v>
      </c>
      <c r="KD15">
        <v>1.4358089999999999E-3</v>
      </c>
      <c r="KE15">
        <v>1.432261E-3</v>
      </c>
      <c r="KF15">
        <v>1.428733E-3</v>
      </c>
      <c r="KG15">
        <v>1.4251229999999999E-3</v>
      </c>
      <c r="KH15">
        <v>1.421357E-3</v>
      </c>
      <c r="KI15">
        <v>1.417506E-3</v>
      </c>
      <c r="KJ15">
        <v>1.4136470000000001E-3</v>
      </c>
      <c r="KK15">
        <v>1.409881E-3</v>
      </c>
      <c r="KL15">
        <v>1.406235E-3</v>
      </c>
      <c r="KM15">
        <v>1.4027009999999999E-3</v>
      </c>
      <c r="KN15">
        <v>1.3992939999999999E-3</v>
      </c>
      <c r="KO15">
        <v>1.396015E-3</v>
      </c>
      <c r="KP15">
        <v>1.3928129999999999E-3</v>
      </c>
      <c r="KQ15">
        <v>1.3895509999999999E-3</v>
      </c>
      <c r="KR15">
        <v>1.386118E-3</v>
      </c>
      <c r="KS15">
        <v>1.3825599999999999E-3</v>
      </c>
      <c r="KT15">
        <v>1.37896E-3</v>
      </c>
      <c r="KU15">
        <v>1.375425E-3</v>
      </c>
      <c r="KV15">
        <v>1.371983E-3</v>
      </c>
      <c r="KW15">
        <v>1.368635E-3</v>
      </c>
      <c r="KX15">
        <v>1.365387E-3</v>
      </c>
      <c r="KY15">
        <v>1.3622249999999999E-3</v>
      </c>
      <c r="KZ15">
        <v>1.359103E-3</v>
      </c>
      <c r="LA15">
        <v>1.3558940000000001E-3</v>
      </c>
      <c r="LB15">
        <v>1.3525E-3</v>
      </c>
      <c r="LC15">
        <v>1.349006E-3</v>
      </c>
      <c r="LD15">
        <v>1.3455170000000001E-3</v>
      </c>
      <c r="LE15">
        <v>1.342144E-3</v>
      </c>
      <c r="LF15">
        <v>1.338913E-3</v>
      </c>
      <c r="LG15">
        <v>1.3357950000000001E-3</v>
      </c>
      <c r="LH15">
        <v>1.3327790000000001E-3</v>
      </c>
      <c r="LI15">
        <v>1.329825E-3</v>
      </c>
      <c r="LJ15">
        <v>1.326879E-3</v>
      </c>
      <c r="LK15">
        <v>1.323837E-3</v>
      </c>
      <c r="LL15">
        <v>1.3205840000000001E-3</v>
      </c>
      <c r="LM15">
        <v>1.3172170000000001E-3</v>
      </c>
      <c r="LN15">
        <v>1.3138539999999999E-3</v>
      </c>
      <c r="LO15">
        <v>1.310596E-3</v>
      </c>
      <c r="LP15">
        <v>1.3074670000000001E-3</v>
      </c>
      <c r="LQ15">
        <v>1.3044479999999999E-3</v>
      </c>
      <c r="LR15">
        <v>1.3015139999999999E-3</v>
      </c>
      <c r="LS15">
        <v>1.2986320000000001E-3</v>
      </c>
      <c r="LT15">
        <v>1.29575E-3</v>
      </c>
      <c r="LU15">
        <v>1.292765E-3</v>
      </c>
      <c r="LV15">
        <v>1.2895719999999999E-3</v>
      </c>
      <c r="LW15">
        <v>1.286269E-3</v>
      </c>
      <c r="LX15">
        <v>1.2829880000000001E-3</v>
      </c>
      <c r="LY15">
        <v>1.2798270000000001E-3</v>
      </c>
      <c r="LZ15">
        <v>1.276803E-3</v>
      </c>
      <c r="MA15">
        <v>1.2738960000000001E-3</v>
      </c>
      <c r="MB15">
        <v>1.271068E-3</v>
      </c>
      <c r="MC15">
        <v>1.268281E-3</v>
      </c>
      <c r="MD15">
        <v>1.2654809999999999E-3</v>
      </c>
      <c r="ME15">
        <v>1.262581E-3</v>
      </c>
      <c r="MF15">
        <v>1.2595E-3</v>
      </c>
      <c r="MG15">
        <v>1.2563260000000001E-3</v>
      </c>
      <c r="MH15">
        <v>1.2531899999999999E-3</v>
      </c>
      <c r="MI15">
        <v>1.2501890000000001E-3</v>
      </c>
      <c r="MJ15">
        <v>1.2473289999999999E-3</v>
      </c>
      <c r="MK15">
        <v>1.244577E-3</v>
      </c>
      <c r="ML15">
        <v>1.241867E-3</v>
      </c>
      <c r="MM15">
        <v>1.2391419999999999E-3</v>
      </c>
      <c r="MN15">
        <v>1.2363630000000001E-3</v>
      </c>
      <c r="MO15">
        <v>1.2334679999999999E-3</v>
      </c>
      <c r="MP15">
        <v>1.2303959999999999E-3</v>
      </c>
      <c r="MQ15">
        <v>1.227236E-3</v>
      </c>
      <c r="MR15">
        <v>1.224117E-3</v>
      </c>
      <c r="MS15">
        <v>1.2211660000000001E-3</v>
      </c>
      <c r="MT15">
        <v>1.2183859999999999E-3</v>
      </c>
      <c r="MU15">
        <v>1.2157299999999999E-3</v>
      </c>
      <c r="MV15">
        <v>1.2131290000000001E-3</v>
      </c>
      <c r="MW15">
        <v>1.2105289999999999E-3</v>
      </c>
      <c r="MX15">
        <v>1.207898E-3</v>
      </c>
      <c r="MY15">
        <v>1.205168E-3</v>
      </c>
      <c r="MZ15">
        <v>1.202271E-3</v>
      </c>
      <c r="NA15">
        <v>1.199266E-3</v>
      </c>
      <c r="NB15">
        <v>1.1962710000000001E-3</v>
      </c>
      <c r="NC15">
        <v>1.1934059999999999E-3</v>
      </c>
      <c r="ND15">
        <v>1.1906709999999999E-3</v>
      </c>
      <c r="NE15">
        <v>1.18805E-3</v>
      </c>
      <c r="NF15">
        <v>1.1854999999999999E-3</v>
      </c>
      <c r="NG15">
        <v>1.182981E-3</v>
      </c>
      <c r="NH15">
        <v>1.1804599999999999E-3</v>
      </c>
      <c r="NI15">
        <v>1.177878E-3</v>
      </c>
      <c r="NJ15">
        <v>1.17516E-3</v>
      </c>
      <c r="NK15">
        <v>1.1723459999999999E-3</v>
      </c>
      <c r="NL15">
        <v>1.169518E-3</v>
      </c>
      <c r="NM15">
        <v>1.166781E-3</v>
      </c>
      <c r="NN15">
        <v>1.1641399999999999E-3</v>
      </c>
      <c r="NO15">
        <v>1.161582E-3</v>
      </c>
      <c r="NP15">
        <v>1.159067E-3</v>
      </c>
      <c r="NQ15">
        <v>1.156561E-3</v>
      </c>
      <c r="NR15">
        <v>1.1540439999999999E-3</v>
      </c>
      <c r="NS15">
        <v>1.151474E-3</v>
      </c>
      <c r="NT15">
        <v>1.1488119999999999E-3</v>
      </c>
      <c r="NU15">
        <v>1.1461049999999999E-3</v>
      </c>
      <c r="NV15">
        <v>1.1434310000000001E-3</v>
      </c>
      <c r="NW15">
        <v>1.140898E-3</v>
      </c>
      <c r="NX15">
        <v>1.1385029999999999E-3</v>
      </c>
      <c r="NY15">
        <v>1.1362099999999999E-3</v>
      </c>
      <c r="NZ15">
        <v>1.133942E-3</v>
      </c>
      <c r="OA15">
        <v>1.1316410000000001E-3</v>
      </c>
      <c r="OB15">
        <v>1.129283E-3</v>
      </c>
      <c r="OC15">
        <v>1.126841E-3</v>
      </c>
      <c r="OD15">
        <v>1.1242859999999999E-3</v>
      </c>
      <c r="OE15">
        <v>1.121658E-3</v>
      </c>
      <c r="OF15">
        <v>1.1190379999999999E-3</v>
      </c>
      <c r="OG15">
        <v>1.1165420000000001E-3</v>
      </c>
      <c r="OH15">
        <v>1.114166E-3</v>
      </c>
      <c r="OI15">
        <v>1.1118650000000001E-3</v>
      </c>
      <c r="OJ15">
        <v>1.109568E-3</v>
      </c>
      <c r="OK15">
        <v>1.1072339999999999E-3</v>
      </c>
      <c r="OL15">
        <v>1.10486E-3</v>
      </c>
    </row>
    <row r="16" spans="1:402" x14ac:dyDescent="0.25">
      <c r="A16" t="s">
        <v>68</v>
      </c>
      <c r="B16" s="27" t="s">
        <v>35</v>
      </c>
      <c r="C16">
        <v>0.28030379999999999</v>
      </c>
      <c r="D16">
        <v>0.1991349</v>
      </c>
      <c r="E16">
        <v>0.1478836</v>
      </c>
      <c r="F16">
        <v>0.1149559</v>
      </c>
      <c r="G16">
        <v>9.2585169999999994E-2</v>
      </c>
      <c r="H16">
        <v>7.672843E-2</v>
      </c>
      <c r="I16">
        <v>6.5292379999999997E-2</v>
      </c>
      <c r="J16">
        <v>5.6906379999999999E-2</v>
      </c>
      <c r="K16">
        <v>5.0472000000000003E-2</v>
      </c>
      <c r="L16">
        <v>4.5450940000000002E-2</v>
      </c>
      <c r="M16">
        <v>4.3010239999999998E-2</v>
      </c>
      <c r="N16">
        <v>4.0869570000000001E-2</v>
      </c>
      <c r="O16">
        <v>3.8799340000000002E-2</v>
      </c>
      <c r="P16">
        <v>3.671866E-2</v>
      </c>
      <c r="Q16">
        <v>3.4669079999999998E-2</v>
      </c>
      <c r="R16">
        <v>3.2695879999999997E-2</v>
      </c>
      <c r="S16">
        <v>3.083638E-2</v>
      </c>
      <c r="T16">
        <v>2.91177E-2</v>
      </c>
      <c r="U16">
        <v>2.75502E-2</v>
      </c>
      <c r="V16">
        <v>2.612105E-2</v>
      </c>
      <c r="W16">
        <v>2.480541E-2</v>
      </c>
      <c r="X16">
        <v>2.358768E-2</v>
      </c>
      <c r="Y16">
        <v>2.244558E-2</v>
      </c>
      <c r="Z16">
        <v>2.1375129999999999E-2</v>
      </c>
      <c r="AA16">
        <v>2.0376970000000001E-2</v>
      </c>
      <c r="AB16">
        <v>1.9449709999999999E-2</v>
      </c>
      <c r="AC16">
        <v>1.8565149999999999E-2</v>
      </c>
      <c r="AD16">
        <v>1.775268E-2</v>
      </c>
      <c r="AE16">
        <v>1.7000230000000002E-2</v>
      </c>
      <c r="AF16">
        <v>1.6298989999999999E-2</v>
      </c>
      <c r="AG16">
        <v>1.5642349999999999E-2</v>
      </c>
      <c r="AH16">
        <v>1.5025210000000001E-2</v>
      </c>
      <c r="AI16">
        <v>1.444346E-2</v>
      </c>
      <c r="AJ16">
        <v>1.389409E-2</v>
      </c>
      <c r="AK16">
        <v>1.337468E-2</v>
      </c>
      <c r="AL16">
        <v>1.2882559999999999E-2</v>
      </c>
      <c r="AM16">
        <v>1.241545E-2</v>
      </c>
      <c r="AN16">
        <v>1.197081E-2</v>
      </c>
      <c r="AO16">
        <v>1.1546320000000001E-2</v>
      </c>
      <c r="AP16">
        <v>1.1141099999999999E-2</v>
      </c>
      <c r="AQ16">
        <v>1.0754440000000001E-2</v>
      </c>
      <c r="AR16">
        <v>1.038596E-2</v>
      </c>
      <c r="AS16">
        <v>1.0034889999999999E-2</v>
      </c>
      <c r="AT16">
        <v>9.7006560000000002E-3</v>
      </c>
      <c r="AU16">
        <v>9.3829570000000008E-3</v>
      </c>
      <c r="AV16">
        <v>9.0811810000000007E-3</v>
      </c>
      <c r="AW16">
        <v>8.7946480000000004E-3</v>
      </c>
      <c r="AX16">
        <v>8.5221610000000003E-3</v>
      </c>
      <c r="AY16">
        <v>8.2629580000000008E-3</v>
      </c>
      <c r="AZ16">
        <v>8.0162129999999995E-3</v>
      </c>
      <c r="BA16">
        <v>7.781077E-3</v>
      </c>
      <c r="BB16">
        <v>7.5570230000000004E-3</v>
      </c>
      <c r="BC16">
        <v>7.3432699999999998E-3</v>
      </c>
      <c r="BD16">
        <v>7.1396719999999997E-3</v>
      </c>
      <c r="BE16">
        <v>6.9461159999999996E-3</v>
      </c>
      <c r="BF16">
        <v>6.762194E-3</v>
      </c>
      <c r="BG16">
        <v>6.5872140000000001E-3</v>
      </c>
      <c r="BH16">
        <v>6.4202210000000003E-3</v>
      </c>
      <c r="BI16">
        <v>6.2604690000000003E-3</v>
      </c>
      <c r="BJ16">
        <v>6.1073810000000003E-3</v>
      </c>
      <c r="BK16">
        <v>5.9608430000000004E-3</v>
      </c>
      <c r="BL16">
        <v>5.8207279999999998E-3</v>
      </c>
      <c r="BM16">
        <v>5.6867740000000003E-3</v>
      </c>
      <c r="BN16">
        <v>5.5590049999999997E-3</v>
      </c>
      <c r="BO16">
        <v>5.437328E-3</v>
      </c>
      <c r="BP16">
        <v>5.3216160000000004E-3</v>
      </c>
      <c r="BQ16">
        <v>5.2112479999999999E-3</v>
      </c>
      <c r="BR16">
        <v>5.105493E-3</v>
      </c>
      <c r="BS16">
        <v>5.0037190000000002E-3</v>
      </c>
      <c r="BT16">
        <v>4.9056580000000002E-3</v>
      </c>
      <c r="BU16">
        <v>4.8113870000000003E-3</v>
      </c>
      <c r="BV16">
        <v>4.7208110000000001E-3</v>
      </c>
      <c r="BW16">
        <v>4.6335029999999998E-3</v>
      </c>
      <c r="BX16">
        <v>4.5496089999999996E-3</v>
      </c>
      <c r="BY16">
        <v>4.4690090000000003E-3</v>
      </c>
      <c r="BZ16">
        <v>4.3916959999999996E-3</v>
      </c>
      <c r="CA16">
        <v>4.3172449999999999E-3</v>
      </c>
      <c r="CB16">
        <v>4.2452009999999997E-3</v>
      </c>
      <c r="CC16">
        <v>4.1752480000000003E-3</v>
      </c>
      <c r="CD16">
        <v>4.1072249999999999E-3</v>
      </c>
      <c r="CE16">
        <v>4.0413020000000001E-3</v>
      </c>
      <c r="CF16">
        <v>3.9773530000000003E-3</v>
      </c>
      <c r="CG16">
        <v>3.9149959999999996E-3</v>
      </c>
      <c r="CH16">
        <v>3.8542910000000001E-3</v>
      </c>
      <c r="CI16">
        <v>3.795245E-3</v>
      </c>
      <c r="CJ16">
        <v>3.7379969999999998E-3</v>
      </c>
      <c r="CK16">
        <v>3.6821309999999999E-3</v>
      </c>
      <c r="CL16">
        <v>3.6273400000000002E-3</v>
      </c>
      <c r="CM16">
        <v>3.573578E-3</v>
      </c>
      <c r="CN16">
        <v>3.5208240000000001E-3</v>
      </c>
      <c r="CO16">
        <v>3.4692479999999999E-3</v>
      </c>
      <c r="CP16">
        <v>3.4189350000000001E-3</v>
      </c>
      <c r="CQ16">
        <v>3.3696199999999998E-3</v>
      </c>
      <c r="CR16">
        <v>3.3211590000000002E-3</v>
      </c>
      <c r="CS16">
        <v>3.2736950000000001E-3</v>
      </c>
      <c r="CT16">
        <v>3.2274790000000001E-3</v>
      </c>
      <c r="CU16">
        <v>3.182069E-3</v>
      </c>
      <c r="CV16">
        <v>3.1373540000000002E-3</v>
      </c>
      <c r="CW16">
        <v>3.093321E-3</v>
      </c>
      <c r="CX16">
        <v>3.0500940000000002E-3</v>
      </c>
      <c r="CY16">
        <v>3.007717E-3</v>
      </c>
      <c r="CZ16">
        <v>2.966382E-3</v>
      </c>
      <c r="DA16">
        <v>2.9258999999999999E-3</v>
      </c>
      <c r="DB16">
        <v>2.886099E-3</v>
      </c>
      <c r="DC16">
        <v>2.8471059999999999E-3</v>
      </c>
      <c r="DD16">
        <v>2.8090989999999998E-3</v>
      </c>
      <c r="DE16">
        <v>2.771646E-3</v>
      </c>
      <c r="DF16">
        <v>2.7347410000000002E-3</v>
      </c>
      <c r="DG16">
        <v>2.698396E-3</v>
      </c>
      <c r="DH16">
        <v>2.6626750000000002E-3</v>
      </c>
      <c r="DI16">
        <v>2.627655E-3</v>
      </c>
      <c r="DJ16">
        <v>2.593443E-3</v>
      </c>
      <c r="DK16">
        <v>2.5599939999999999E-3</v>
      </c>
      <c r="DL16">
        <v>2.52724E-3</v>
      </c>
      <c r="DM16">
        <v>2.4952619999999998E-3</v>
      </c>
      <c r="DN16">
        <v>2.46422E-3</v>
      </c>
      <c r="DO16">
        <v>2.433869E-3</v>
      </c>
      <c r="DP16">
        <v>2.404172E-3</v>
      </c>
      <c r="DQ16">
        <v>2.3751240000000002E-3</v>
      </c>
      <c r="DR16">
        <v>2.3468830000000001E-3</v>
      </c>
      <c r="DS16">
        <v>2.3194520000000001E-3</v>
      </c>
      <c r="DT16">
        <v>2.2928290000000001E-3</v>
      </c>
      <c r="DU16">
        <v>2.2670670000000002E-3</v>
      </c>
      <c r="DV16">
        <v>2.2420729999999998E-3</v>
      </c>
      <c r="DW16">
        <v>2.2178089999999998E-3</v>
      </c>
      <c r="DX16">
        <v>2.194372E-3</v>
      </c>
      <c r="DY16">
        <v>2.1715699999999998E-3</v>
      </c>
      <c r="DZ16">
        <v>2.149359E-3</v>
      </c>
      <c r="EA16">
        <v>2.1276139999999999E-3</v>
      </c>
      <c r="EB16">
        <v>2.1064999999999999E-3</v>
      </c>
      <c r="EC16">
        <v>2.086025E-3</v>
      </c>
      <c r="ED16">
        <v>2.0661159999999998E-3</v>
      </c>
      <c r="EE16">
        <v>2.0467100000000002E-3</v>
      </c>
      <c r="EF16">
        <v>2.0278459999999998E-3</v>
      </c>
      <c r="EG16">
        <v>2.009458E-3</v>
      </c>
      <c r="EH16">
        <v>1.991544E-3</v>
      </c>
      <c r="EI16">
        <v>1.9739670000000001E-3</v>
      </c>
      <c r="EJ16">
        <v>1.956742E-3</v>
      </c>
      <c r="EK16">
        <v>1.939872E-3</v>
      </c>
      <c r="EL16">
        <v>1.923517E-3</v>
      </c>
      <c r="EM16">
        <v>1.907607E-3</v>
      </c>
      <c r="EN16">
        <v>1.8920580000000001E-3</v>
      </c>
      <c r="EO16">
        <v>1.8769030000000001E-3</v>
      </c>
      <c r="EP16">
        <v>1.8622020000000001E-3</v>
      </c>
      <c r="EQ16">
        <v>1.8479169999999999E-3</v>
      </c>
      <c r="ER16">
        <v>1.83402E-3</v>
      </c>
      <c r="ES16">
        <v>1.8203150000000001E-3</v>
      </c>
      <c r="ET16">
        <v>1.8068540000000001E-3</v>
      </c>
      <c r="EU16">
        <v>1.7936530000000001E-3</v>
      </c>
      <c r="EV16">
        <v>1.7808139999999999E-3</v>
      </c>
      <c r="EW16">
        <v>1.7682799999999999E-3</v>
      </c>
      <c r="EX16">
        <v>1.755965E-3</v>
      </c>
      <c r="EY16">
        <v>1.7438849999999999E-3</v>
      </c>
      <c r="EZ16">
        <v>1.732127E-3</v>
      </c>
      <c r="FA16">
        <v>1.7206579999999999E-3</v>
      </c>
      <c r="FB16">
        <v>1.709428E-3</v>
      </c>
      <c r="FC16">
        <v>1.6983180000000001E-3</v>
      </c>
      <c r="FD16">
        <v>1.687359E-3</v>
      </c>
      <c r="FE16">
        <v>1.676512E-3</v>
      </c>
      <c r="FF16">
        <v>1.6658879999999999E-3</v>
      </c>
      <c r="FG16">
        <v>1.6554409999999999E-3</v>
      </c>
      <c r="FH16">
        <v>1.645168E-3</v>
      </c>
      <c r="FI16">
        <v>1.6350869999999999E-3</v>
      </c>
      <c r="FJ16">
        <v>1.625222E-3</v>
      </c>
      <c r="FK16">
        <v>1.6155119999999999E-3</v>
      </c>
      <c r="FL16">
        <v>1.6059760000000001E-3</v>
      </c>
      <c r="FM16">
        <v>1.5965249999999999E-3</v>
      </c>
      <c r="FN16">
        <v>1.5871909999999999E-3</v>
      </c>
      <c r="FO16">
        <v>1.5779710000000001E-3</v>
      </c>
      <c r="FP16">
        <v>1.568994E-3</v>
      </c>
      <c r="FQ16">
        <v>1.5601759999999999E-3</v>
      </c>
      <c r="FR16">
        <v>1.5514859999999999E-3</v>
      </c>
      <c r="FS16">
        <v>1.5429389999999999E-3</v>
      </c>
      <c r="FT16">
        <v>1.534566E-3</v>
      </c>
      <c r="FU16">
        <v>1.5263340000000001E-3</v>
      </c>
      <c r="FV16">
        <v>1.518241E-3</v>
      </c>
      <c r="FW16">
        <v>1.5101940000000001E-3</v>
      </c>
      <c r="FX16">
        <v>1.5021920000000001E-3</v>
      </c>
      <c r="FY16">
        <v>1.4941990000000001E-3</v>
      </c>
      <c r="FZ16">
        <v>1.486364E-3</v>
      </c>
      <c r="GA16">
        <v>1.4785969999999999E-3</v>
      </c>
      <c r="GB16">
        <v>1.470872E-3</v>
      </c>
      <c r="GC16">
        <v>1.4632149999999999E-3</v>
      </c>
      <c r="GD16">
        <v>1.455692E-3</v>
      </c>
      <c r="GE16">
        <v>1.448267E-3</v>
      </c>
      <c r="GF16">
        <v>1.440949E-3</v>
      </c>
      <c r="GG16">
        <v>1.4336570000000001E-3</v>
      </c>
      <c r="GH16">
        <v>1.4264049999999999E-3</v>
      </c>
      <c r="GI16">
        <v>1.419135E-3</v>
      </c>
      <c r="GJ16">
        <v>1.4119499999999999E-3</v>
      </c>
      <c r="GK16">
        <v>1.404799E-3</v>
      </c>
      <c r="GL16">
        <v>1.3977029999999999E-3</v>
      </c>
      <c r="GM16">
        <v>1.390687E-3</v>
      </c>
      <c r="GN16">
        <v>1.383808E-3</v>
      </c>
      <c r="GO16">
        <v>1.377014E-3</v>
      </c>
      <c r="GP16">
        <v>1.370277E-3</v>
      </c>
      <c r="GQ16">
        <v>1.3635310000000001E-3</v>
      </c>
      <c r="GR16">
        <v>1.356854E-3</v>
      </c>
      <c r="GS16">
        <v>1.350186E-3</v>
      </c>
      <c r="GT16">
        <v>1.3435739999999999E-3</v>
      </c>
      <c r="GU16">
        <v>1.33697E-3</v>
      </c>
      <c r="GV16">
        <v>1.3303989999999999E-3</v>
      </c>
      <c r="GW16">
        <v>1.3238779999999999E-3</v>
      </c>
      <c r="GX16">
        <v>1.317461E-3</v>
      </c>
      <c r="GY16">
        <v>1.3111049999999999E-3</v>
      </c>
      <c r="GZ16">
        <v>1.3047759999999999E-3</v>
      </c>
      <c r="HA16">
        <v>1.2984349999999999E-3</v>
      </c>
      <c r="HB16">
        <v>1.2921639999999999E-3</v>
      </c>
      <c r="HC16">
        <v>1.2858979999999999E-3</v>
      </c>
      <c r="HD16">
        <v>1.2796579999999999E-3</v>
      </c>
      <c r="HE16">
        <v>1.273429E-3</v>
      </c>
      <c r="HF16">
        <v>1.267233E-3</v>
      </c>
      <c r="HG16">
        <v>1.2610519999999999E-3</v>
      </c>
      <c r="HH16">
        <v>1.2549779999999999E-3</v>
      </c>
      <c r="HI16">
        <v>1.2490089999999999E-3</v>
      </c>
      <c r="HJ16">
        <v>1.2431269999999999E-3</v>
      </c>
      <c r="HK16">
        <v>1.2372640000000001E-3</v>
      </c>
      <c r="HL16">
        <v>1.231497E-3</v>
      </c>
      <c r="HM16">
        <v>1.2257660000000001E-3</v>
      </c>
      <c r="HN16">
        <v>1.2200869999999999E-3</v>
      </c>
      <c r="HO16">
        <v>1.2144269999999999E-3</v>
      </c>
      <c r="HP16">
        <v>1.2088050000000001E-3</v>
      </c>
      <c r="HQ16">
        <v>1.203216E-3</v>
      </c>
      <c r="HR16">
        <v>1.197734E-3</v>
      </c>
      <c r="HS16">
        <v>1.1923509999999999E-3</v>
      </c>
      <c r="HT16">
        <v>1.1870419999999999E-3</v>
      </c>
      <c r="HU16">
        <v>1.1817349999999999E-3</v>
      </c>
      <c r="HV16">
        <v>1.17651E-3</v>
      </c>
      <c r="HW16">
        <v>1.17135E-3</v>
      </c>
      <c r="HX16">
        <v>1.166243E-3</v>
      </c>
      <c r="HY16">
        <v>1.161147E-3</v>
      </c>
      <c r="HZ16">
        <v>1.156081E-3</v>
      </c>
      <c r="IA16">
        <v>1.1510660000000001E-3</v>
      </c>
      <c r="IB16">
        <v>1.1461520000000001E-3</v>
      </c>
      <c r="IC16">
        <v>1.1413199999999999E-3</v>
      </c>
      <c r="ID16">
        <v>1.136548E-3</v>
      </c>
      <c r="IE16">
        <v>1.131778E-3</v>
      </c>
      <c r="IF16">
        <v>1.127079E-3</v>
      </c>
      <c r="IG16">
        <v>1.1224519999999999E-3</v>
      </c>
      <c r="IH16">
        <v>1.117867E-3</v>
      </c>
      <c r="II16">
        <v>1.113274E-3</v>
      </c>
      <c r="IJ16">
        <v>1.1086889999999999E-3</v>
      </c>
      <c r="IK16">
        <v>1.104144E-3</v>
      </c>
      <c r="IL16">
        <v>1.099683E-3</v>
      </c>
      <c r="IM16">
        <v>1.095342E-3</v>
      </c>
      <c r="IN16">
        <v>1.0911199999999999E-3</v>
      </c>
      <c r="IO16">
        <v>1.086942E-3</v>
      </c>
      <c r="IP16">
        <v>1.082827E-3</v>
      </c>
      <c r="IQ16">
        <v>1.0787570000000001E-3</v>
      </c>
      <c r="IR16">
        <v>1.074719E-3</v>
      </c>
      <c r="IS16">
        <v>1.0706610000000001E-3</v>
      </c>
      <c r="IT16">
        <v>1.066579E-3</v>
      </c>
      <c r="IU16">
        <v>1.06252E-3</v>
      </c>
      <c r="IV16">
        <v>1.0585359999999999E-3</v>
      </c>
      <c r="IW16">
        <v>1.0546589999999999E-3</v>
      </c>
      <c r="IX16">
        <v>1.050886E-3</v>
      </c>
      <c r="IY16">
        <v>1.0471580000000001E-3</v>
      </c>
      <c r="IZ16">
        <v>1.0434979999999999E-3</v>
      </c>
      <c r="JA16">
        <v>1.0398899999999999E-3</v>
      </c>
      <c r="JB16">
        <v>1.0363169999999999E-3</v>
      </c>
      <c r="JC16">
        <v>1.032725E-3</v>
      </c>
      <c r="JD16">
        <v>1.029103E-3</v>
      </c>
      <c r="JE16">
        <v>1.0254839999999999E-3</v>
      </c>
      <c r="JF16">
        <v>1.021924E-3</v>
      </c>
      <c r="JG16">
        <v>1.018449E-3</v>
      </c>
      <c r="JH16">
        <v>1.0150459999999999E-3</v>
      </c>
      <c r="JI16">
        <v>1.011662E-3</v>
      </c>
      <c r="JJ16">
        <v>1.008335E-3</v>
      </c>
      <c r="JK16">
        <v>1.0050599999999999E-3</v>
      </c>
      <c r="JL16">
        <v>1.001832E-3</v>
      </c>
      <c r="JM16">
        <v>9.9859899999999997E-4</v>
      </c>
      <c r="JN16">
        <v>9.9533320000000001E-4</v>
      </c>
      <c r="JO16">
        <v>9.9207649999999989E-4</v>
      </c>
      <c r="JP16">
        <v>9.8889370000000004E-4</v>
      </c>
      <c r="JQ16">
        <v>9.8582079999999994E-4</v>
      </c>
      <c r="JR16">
        <v>9.8283820000000005E-4</v>
      </c>
      <c r="JS16">
        <v>9.7989239999999992E-4</v>
      </c>
      <c r="JT16">
        <v>9.769911E-4</v>
      </c>
      <c r="JU16">
        <v>9.7412189999999997E-4</v>
      </c>
      <c r="JV16">
        <v>9.7126519999999998E-4</v>
      </c>
      <c r="JW16">
        <v>9.6836960000000005E-4</v>
      </c>
      <c r="JX16">
        <v>9.6540649999999999E-4</v>
      </c>
      <c r="JY16">
        <v>9.6243170000000005E-4</v>
      </c>
      <c r="JZ16">
        <v>9.5952489999999999E-4</v>
      </c>
      <c r="KA16">
        <v>9.5673820000000001E-4</v>
      </c>
      <c r="KB16">
        <v>9.5404270000000002E-4</v>
      </c>
      <c r="KC16">
        <v>9.5138619999999999E-4</v>
      </c>
      <c r="KD16">
        <v>9.4878050000000004E-4</v>
      </c>
      <c r="KE16">
        <v>9.4621340000000003E-4</v>
      </c>
      <c r="KF16">
        <v>9.4365360000000001E-4</v>
      </c>
      <c r="KG16">
        <v>9.4105130000000003E-4</v>
      </c>
      <c r="KH16">
        <v>9.3836880000000003E-4</v>
      </c>
      <c r="KI16">
        <v>9.3565529999999997E-4</v>
      </c>
      <c r="KJ16">
        <v>9.329688E-4</v>
      </c>
      <c r="KK16">
        <v>9.3036720000000005E-4</v>
      </c>
      <c r="KL16">
        <v>9.2784780000000004E-4</v>
      </c>
      <c r="KM16">
        <v>9.2537770000000004E-4</v>
      </c>
      <c r="KN16">
        <v>9.2298200000000003E-4</v>
      </c>
      <c r="KO16">
        <v>9.2066279999999999E-4</v>
      </c>
      <c r="KP16">
        <v>9.1838670000000001E-4</v>
      </c>
      <c r="KQ16">
        <v>9.1607880000000002E-4</v>
      </c>
      <c r="KR16">
        <v>9.1367749999999995E-4</v>
      </c>
      <c r="KS16">
        <v>9.1121449999999999E-4</v>
      </c>
      <c r="KT16">
        <v>9.0875129999999995E-4</v>
      </c>
      <c r="KU16">
        <v>9.0634959999999997E-4</v>
      </c>
      <c r="KV16">
        <v>9.0401089999999999E-4</v>
      </c>
      <c r="KW16">
        <v>9.0170150000000004E-4</v>
      </c>
      <c r="KX16">
        <v>8.9944500000000002E-4</v>
      </c>
      <c r="KY16">
        <v>8.9723869999999999E-4</v>
      </c>
      <c r="KZ16">
        <v>8.9505689999999996E-4</v>
      </c>
      <c r="LA16">
        <v>8.9282640000000002E-4</v>
      </c>
      <c r="LB16">
        <v>8.9049069999999999E-4</v>
      </c>
      <c r="LC16">
        <v>8.881052E-4</v>
      </c>
      <c r="LD16">
        <v>8.8574539999999998E-4</v>
      </c>
      <c r="LE16">
        <v>8.8347879999999999E-4</v>
      </c>
      <c r="LF16">
        <v>8.8130439999999999E-4</v>
      </c>
      <c r="LG16">
        <v>8.7917240000000003E-4</v>
      </c>
      <c r="LH16">
        <v>8.7709449999999998E-4</v>
      </c>
      <c r="LI16">
        <v>8.7504800000000002E-4</v>
      </c>
      <c r="LJ16">
        <v>8.7299480000000004E-4</v>
      </c>
      <c r="LK16">
        <v>8.708791E-4</v>
      </c>
      <c r="LL16">
        <v>8.6863890000000001E-4</v>
      </c>
      <c r="LM16">
        <v>8.6634899999999998E-4</v>
      </c>
      <c r="LN16">
        <v>8.6408660000000001E-4</v>
      </c>
      <c r="LO16">
        <v>8.6191139999999996E-4</v>
      </c>
      <c r="LP16">
        <v>8.5982280000000005E-4</v>
      </c>
      <c r="LQ16">
        <v>8.5777469999999997E-4</v>
      </c>
      <c r="LR16">
        <v>8.5577299999999999E-4</v>
      </c>
      <c r="LS16">
        <v>8.5379900000000003E-4</v>
      </c>
      <c r="LT16">
        <v>8.518121E-4</v>
      </c>
      <c r="LU16">
        <v>8.4975169999999996E-4</v>
      </c>
      <c r="LV16">
        <v>8.4755850000000005E-4</v>
      </c>
      <c r="LW16">
        <v>8.4530529999999997E-4</v>
      </c>
      <c r="LX16">
        <v>8.4308280000000005E-4</v>
      </c>
      <c r="LY16">
        <v>8.4095519999999996E-4</v>
      </c>
      <c r="LZ16">
        <v>8.3892700000000005E-4</v>
      </c>
      <c r="MA16">
        <v>8.3695579999999996E-4</v>
      </c>
      <c r="MB16">
        <v>8.3503250000000005E-4</v>
      </c>
      <c r="MC16">
        <v>8.3313349999999996E-4</v>
      </c>
      <c r="MD16">
        <v>8.3122239999999998E-4</v>
      </c>
      <c r="ME16">
        <v>8.2924639999999998E-4</v>
      </c>
      <c r="MF16">
        <v>8.271544E-4</v>
      </c>
      <c r="MG16">
        <v>8.2500569999999999E-4</v>
      </c>
      <c r="MH16">
        <v>8.2289169999999999E-4</v>
      </c>
      <c r="MI16">
        <v>8.2087749999999998E-4</v>
      </c>
      <c r="MJ16">
        <v>8.1895860000000004E-4</v>
      </c>
      <c r="MK16">
        <v>8.1708449999999999E-4</v>
      </c>
      <c r="ML16">
        <v>8.1521849999999999E-4</v>
      </c>
      <c r="MM16">
        <v>8.1333290000000003E-4</v>
      </c>
      <c r="MN16">
        <v>8.1140789999999997E-4</v>
      </c>
      <c r="MO16">
        <v>8.0941590000000005E-4</v>
      </c>
      <c r="MP16">
        <v>8.0732690000000001E-4</v>
      </c>
      <c r="MQ16">
        <v>8.0520730000000005E-4</v>
      </c>
      <c r="MR16">
        <v>8.0313179999999995E-4</v>
      </c>
      <c r="MS16">
        <v>8.0117830000000004E-4</v>
      </c>
      <c r="MT16">
        <v>7.9933149999999998E-4</v>
      </c>
      <c r="MU16">
        <v>7.9754010000000005E-4</v>
      </c>
      <c r="MV16">
        <v>7.957633E-4</v>
      </c>
      <c r="MW16">
        <v>7.9397249999999995E-4</v>
      </c>
      <c r="MX16">
        <v>7.9215280000000002E-4</v>
      </c>
      <c r="MY16">
        <v>7.9027299999999997E-4</v>
      </c>
      <c r="MZ16">
        <v>7.8829970000000003E-4</v>
      </c>
      <c r="NA16">
        <v>7.862775E-4</v>
      </c>
      <c r="NB16">
        <v>7.8426549999999998E-4</v>
      </c>
      <c r="NC16">
        <v>7.8234129999999998E-4</v>
      </c>
      <c r="ND16">
        <v>7.8050359999999998E-4</v>
      </c>
      <c r="NE16">
        <v>7.7872300000000005E-4</v>
      </c>
      <c r="NF16">
        <v>7.769761E-4</v>
      </c>
      <c r="NG16">
        <v>7.7524270000000001E-4</v>
      </c>
      <c r="NH16">
        <v>7.7350539999999999E-4</v>
      </c>
      <c r="NI16">
        <v>7.7173339999999995E-4</v>
      </c>
      <c r="NJ16">
        <v>7.698882E-4</v>
      </c>
      <c r="NK16">
        <v>7.6800190000000002E-4</v>
      </c>
      <c r="NL16">
        <v>7.6610990000000004E-4</v>
      </c>
      <c r="NM16">
        <v>7.6428080000000005E-4</v>
      </c>
      <c r="NN16">
        <v>7.625167E-4</v>
      </c>
      <c r="NO16">
        <v>7.6079160000000002E-4</v>
      </c>
      <c r="NP16">
        <v>7.5908590000000004E-4</v>
      </c>
      <c r="NQ16">
        <v>7.5738159999999999E-4</v>
      </c>
      <c r="NR16">
        <v>7.5567210000000002E-4</v>
      </c>
      <c r="NS16">
        <v>7.5393680000000003E-4</v>
      </c>
      <c r="NT16">
        <v>7.5215350000000004E-4</v>
      </c>
      <c r="NU16">
        <v>7.5035759999999999E-4</v>
      </c>
      <c r="NV16">
        <v>7.4857899999999998E-4</v>
      </c>
      <c r="NW16">
        <v>7.468857E-4</v>
      </c>
      <c r="NX16">
        <v>7.4527589999999998E-4</v>
      </c>
      <c r="NY16">
        <v>7.4371769999999999E-4</v>
      </c>
      <c r="NZ16">
        <v>7.4216760000000005E-4</v>
      </c>
      <c r="OA16">
        <v>7.4059349999999996E-4</v>
      </c>
      <c r="OB16">
        <v>7.3898710000000001E-4</v>
      </c>
      <c r="OC16">
        <v>7.3733610000000004E-4</v>
      </c>
      <c r="OD16">
        <v>7.3562750000000004E-4</v>
      </c>
      <c r="OE16">
        <v>7.3389229999999998E-4</v>
      </c>
      <c r="OF16">
        <v>7.3216239999999999E-4</v>
      </c>
      <c r="OG16">
        <v>7.3051159999999997E-4</v>
      </c>
      <c r="OH16">
        <v>7.2893869999999996E-4</v>
      </c>
      <c r="OI16">
        <v>7.2741549999999998E-4</v>
      </c>
      <c r="OJ16">
        <v>7.2589710000000001E-4</v>
      </c>
      <c r="OK16">
        <v>7.2435719999999998E-4</v>
      </c>
      <c r="OL16">
        <v>7.2279370000000003E-4</v>
      </c>
    </row>
    <row r="17" spans="1:402" x14ac:dyDescent="0.25">
      <c r="A17" t="s">
        <v>68</v>
      </c>
      <c r="B17" s="27" t="s">
        <v>36</v>
      </c>
      <c r="C17">
        <v>0.18233150000000001</v>
      </c>
      <c r="D17">
        <v>0.1239644</v>
      </c>
      <c r="E17">
        <v>8.9017479999999996E-2</v>
      </c>
      <c r="F17">
        <v>6.7344139999999997E-2</v>
      </c>
      <c r="G17">
        <v>5.3172759999999999E-2</v>
      </c>
      <c r="H17">
        <v>4.3470090000000003E-2</v>
      </c>
      <c r="I17">
        <v>3.837173E-2</v>
      </c>
      <c r="J17">
        <v>3.4800640000000001E-2</v>
      </c>
      <c r="K17">
        <v>3.2129369999999997E-2</v>
      </c>
      <c r="L17">
        <v>2.9999339999999999E-2</v>
      </c>
      <c r="M17">
        <v>2.805568E-2</v>
      </c>
      <c r="N17">
        <v>2.6165580000000001E-2</v>
      </c>
      <c r="O17">
        <v>2.4283140000000002E-2</v>
      </c>
      <c r="P17">
        <v>2.244585E-2</v>
      </c>
      <c r="Q17">
        <v>2.0751800000000001E-2</v>
      </c>
      <c r="R17">
        <v>1.92242E-2</v>
      </c>
      <c r="S17">
        <v>1.7850499999999998E-2</v>
      </c>
      <c r="T17">
        <v>1.663446E-2</v>
      </c>
      <c r="U17">
        <v>1.5564150000000001E-2</v>
      </c>
      <c r="V17">
        <v>1.460904E-2</v>
      </c>
      <c r="W17">
        <v>1.3746970000000001E-2</v>
      </c>
      <c r="X17">
        <v>1.296484E-2</v>
      </c>
      <c r="Y17">
        <v>1.2204949999999999E-2</v>
      </c>
      <c r="Z17">
        <v>1.1534829999999999E-2</v>
      </c>
      <c r="AA17">
        <v>1.0937260000000001E-2</v>
      </c>
      <c r="AB17">
        <v>1.0399139999999999E-2</v>
      </c>
      <c r="AC17">
        <v>9.9104589999999999E-3</v>
      </c>
      <c r="AD17">
        <v>9.4630619999999995E-3</v>
      </c>
      <c r="AE17">
        <v>9.0506240000000002E-3</v>
      </c>
      <c r="AF17">
        <v>8.6680939999999995E-3</v>
      </c>
      <c r="AG17">
        <v>8.3111839999999992E-3</v>
      </c>
      <c r="AH17">
        <v>7.9765659999999992E-3</v>
      </c>
      <c r="AI17">
        <v>7.6613970000000003E-3</v>
      </c>
      <c r="AJ17">
        <v>7.3637879999999996E-3</v>
      </c>
      <c r="AK17">
        <v>7.0824750000000004E-3</v>
      </c>
      <c r="AL17">
        <v>6.8154310000000003E-3</v>
      </c>
      <c r="AM17">
        <v>6.5616049999999999E-3</v>
      </c>
      <c r="AN17">
        <v>6.3198890000000004E-3</v>
      </c>
      <c r="AO17">
        <v>6.0895510000000003E-3</v>
      </c>
      <c r="AP17">
        <v>5.8701550000000002E-3</v>
      </c>
      <c r="AQ17">
        <v>5.6613510000000002E-3</v>
      </c>
      <c r="AR17">
        <v>5.4625860000000002E-3</v>
      </c>
      <c r="AS17">
        <v>5.2733889999999999E-3</v>
      </c>
      <c r="AT17">
        <v>5.0935599999999996E-3</v>
      </c>
      <c r="AU17">
        <v>4.9232950000000003E-3</v>
      </c>
      <c r="AV17">
        <v>4.762212E-3</v>
      </c>
      <c r="AW17">
        <v>4.6095570000000002E-3</v>
      </c>
      <c r="AX17">
        <v>4.4644819999999997E-3</v>
      </c>
      <c r="AY17">
        <v>4.3264870000000004E-3</v>
      </c>
      <c r="AZ17">
        <v>4.1952509999999997E-3</v>
      </c>
      <c r="BA17">
        <v>4.0702630000000002E-3</v>
      </c>
      <c r="BB17">
        <v>3.9511930000000004E-3</v>
      </c>
      <c r="BC17">
        <v>3.8378890000000001E-3</v>
      </c>
      <c r="BD17">
        <v>3.7304830000000001E-3</v>
      </c>
      <c r="BE17">
        <v>3.6289780000000002E-3</v>
      </c>
      <c r="BF17">
        <v>3.5331680000000002E-3</v>
      </c>
      <c r="BG17">
        <v>3.4425660000000002E-3</v>
      </c>
      <c r="BH17">
        <v>3.3564290000000002E-3</v>
      </c>
      <c r="BI17">
        <v>3.2741319999999999E-3</v>
      </c>
      <c r="BJ17">
        <v>3.1952640000000002E-3</v>
      </c>
      <c r="BK17">
        <v>3.11969E-3</v>
      </c>
      <c r="BL17">
        <v>3.0472139999999999E-3</v>
      </c>
      <c r="BM17">
        <v>2.9776889999999999E-3</v>
      </c>
      <c r="BN17">
        <v>2.911196E-3</v>
      </c>
      <c r="BO17">
        <v>2.847619E-3</v>
      </c>
      <c r="BP17">
        <v>2.786859E-3</v>
      </c>
      <c r="BQ17">
        <v>2.7287349999999999E-3</v>
      </c>
      <c r="BR17">
        <v>2.672822E-3</v>
      </c>
      <c r="BS17">
        <v>2.6189009999999999E-3</v>
      </c>
      <c r="BT17">
        <v>2.5669310000000002E-3</v>
      </c>
      <c r="BU17">
        <v>2.5170050000000001E-3</v>
      </c>
      <c r="BV17">
        <v>2.4690010000000002E-3</v>
      </c>
      <c r="BW17">
        <v>2.4226830000000001E-3</v>
      </c>
      <c r="BX17">
        <v>2.3780730000000001E-3</v>
      </c>
      <c r="BY17">
        <v>2.3350710000000002E-3</v>
      </c>
      <c r="BZ17">
        <v>2.2936010000000001E-3</v>
      </c>
      <c r="CA17">
        <v>2.2534970000000001E-3</v>
      </c>
      <c r="CB17">
        <v>2.2145189999999999E-3</v>
      </c>
      <c r="CC17">
        <v>2.1765529999999999E-3</v>
      </c>
      <c r="CD17">
        <v>2.1396409999999999E-3</v>
      </c>
      <c r="CE17">
        <v>2.103883E-3</v>
      </c>
      <c r="CF17">
        <v>2.0693069999999998E-3</v>
      </c>
      <c r="CG17">
        <v>2.0356599999999999E-3</v>
      </c>
      <c r="CH17">
        <v>2.0029710000000001E-3</v>
      </c>
      <c r="CI17">
        <v>1.9712290000000001E-3</v>
      </c>
      <c r="CJ17">
        <v>1.940436E-3</v>
      </c>
      <c r="CK17">
        <v>1.910391E-3</v>
      </c>
      <c r="CL17">
        <v>1.8809530000000001E-3</v>
      </c>
      <c r="CM17">
        <v>1.8520769999999999E-3</v>
      </c>
      <c r="CN17">
        <v>1.823769E-3</v>
      </c>
      <c r="CO17">
        <v>1.796125E-3</v>
      </c>
      <c r="CP17">
        <v>1.7692090000000001E-3</v>
      </c>
      <c r="CQ17">
        <v>1.742866E-3</v>
      </c>
      <c r="CR17">
        <v>1.7170659999999999E-3</v>
      </c>
      <c r="CS17">
        <v>1.691892E-3</v>
      </c>
      <c r="CT17">
        <v>1.6674630000000001E-3</v>
      </c>
      <c r="CU17">
        <v>1.643558E-3</v>
      </c>
      <c r="CV17">
        <v>1.620165E-3</v>
      </c>
      <c r="CW17">
        <v>1.5973210000000001E-3</v>
      </c>
      <c r="CX17">
        <v>1.5751000000000001E-3</v>
      </c>
      <c r="CY17">
        <v>1.5534870000000001E-3</v>
      </c>
      <c r="CZ17">
        <v>1.532526E-3</v>
      </c>
      <c r="DA17">
        <v>1.5120369999999999E-3</v>
      </c>
      <c r="DB17">
        <v>1.491914E-3</v>
      </c>
      <c r="DC17">
        <v>1.472194E-3</v>
      </c>
      <c r="DD17">
        <v>1.4529359999999999E-3</v>
      </c>
      <c r="DE17">
        <v>1.43391E-3</v>
      </c>
      <c r="DF17">
        <v>1.415131E-3</v>
      </c>
      <c r="DG17">
        <v>1.396616E-3</v>
      </c>
      <c r="DH17">
        <v>1.3784089999999999E-3</v>
      </c>
      <c r="DI17">
        <v>1.360506E-3</v>
      </c>
      <c r="DJ17">
        <v>1.3429239999999999E-3</v>
      </c>
      <c r="DK17">
        <v>1.325615E-3</v>
      </c>
      <c r="DL17">
        <v>1.3085289999999999E-3</v>
      </c>
      <c r="DM17">
        <v>1.2916850000000001E-3</v>
      </c>
      <c r="DN17">
        <v>1.275172E-3</v>
      </c>
      <c r="DO17">
        <v>1.258863E-3</v>
      </c>
      <c r="DP17">
        <v>1.2427440000000001E-3</v>
      </c>
      <c r="DQ17">
        <v>1.2268419999999999E-3</v>
      </c>
      <c r="DR17">
        <v>1.211258E-3</v>
      </c>
      <c r="DS17">
        <v>1.1959799999999999E-3</v>
      </c>
      <c r="DT17">
        <v>1.1810150000000001E-3</v>
      </c>
      <c r="DU17">
        <v>1.166385E-3</v>
      </c>
      <c r="DV17">
        <v>1.152063E-3</v>
      </c>
      <c r="DW17">
        <v>1.138058E-3</v>
      </c>
      <c r="DX17">
        <v>1.124445E-3</v>
      </c>
      <c r="DY17">
        <v>1.111119E-3</v>
      </c>
      <c r="DZ17">
        <v>1.098077E-3</v>
      </c>
      <c r="EA17">
        <v>1.08529E-3</v>
      </c>
      <c r="EB17">
        <v>1.072859E-3</v>
      </c>
      <c r="EC17">
        <v>1.060772E-3</v>
      </c>
      <c r="ED17">
        <v>1.0489869999999999E-3</v>
      </c>
      <c r="EE17">
        <v>1.03746E-3</v>
      </c>
      <c r="EF17">
        <v>1.0262419999999999E-3</v>
      </c>
      <c r="EG17">
        <v>1.0153339999999999E-3</v>
      </c>
      <c r="EH17">
        <v>1.004743E-3</v>
      </c>
      <c r="EI17">
        <v>9.9438359999999993E-4</v>
      </c>
      <c r="EJ17">
        <v>9.8428550000000006E-4</v>
      </c>
      <c r="EK17">
        <v>9.7446760000000001E-4</v>
      </c>
      <c r="EL17">
        <v>9.6501729999999997E-4</v>
      </c>
      <c r="EM17">
        <v>9.5589760000000003E-4</v>
      </c>
      <c r="EN17">
        <v>9.4705720000000002E-4</v>
      </c>
      <c r="EO17">
        <v>9.3849880000000001E-4</v>
      </c>
      <c r="EP17">
        <v>9.3027470000000005E-4</v>
      </c>
      <c r="EQ17">
        <v>9.2238659999999996E-4</v>
      </c>
      <c r="ER17">
        <v>9.1480469999999999E-4</v>
      </c>
      <c r="ES17">
        <v>9.0740320000000005E-4</v>
      </c>
      <c r="ET17">
        <v>9.0020870000000002E-4</v>
      </c>
      <c r="EU17">
        <v>8.9323590000000002E-4</v>
      </c>
      <c r="EV17">
        <v>8.8653029999999995E-4</v>
      </c>
      <c r="EW17">
        <v>8.800495E-4</v>
      </c>
      <c r="EX17">
        <v>8.7374339999999999E-4</v>
      </c>
      <c r="EY17">
        <v>8.6761219999999999E-4</v>
      </c>
      <c r="EZ17">
        <v>8.6170500000000004E-4</v>
      </c>
      <c r="FA17">
        <v>8.560137E-4</v>
      </c>
      <c r="FB17">
        <v>8.5050689999999999E-4</v>
      </c>
      <c r="FC17">
        <v>8.4510360000000003E-4</v>
      </c>
      <c r="FD17">
        <v>8.3980920000000002E-4</v>
      </c>
      <c r="FE17">
        <v>8.346022E-4</v>
      </c>
      <c r="FF17">
        <v>8.2953919999999997E-4</v>
      </c>
      <c r="FG17">
        <v>8.2459530000000001E-4</v>
      </c>
      <c r="FH17">
        <v>8.1976399999999995E-4</v>
      </c>
      <c r="FI17">
        <v>8.1505330000000004E-4</v>
      </c>
      <c r="FJ17">
        <v>8.1047170000000002E-4</v>
      </c>
      <c r="FK17">
        <v>8.0599540000000003E-4</v>
      </c>
      <c r="FL17">
        <v>8.016319E-4</v>
      </c>
      <c r="FM17">
        <v>7.9731520000000001E-4</v>
      </c>
      <c r="FN17">
        <v>7.9305239999999996E-4</v>
      </c>
      <c r="FO17">
        <v>7.8883499999999999E-4</v>
      </c>
      <c r="FP17">
        <v>7.847326E-4</v>
      </c>
      <c r="FQ17">
        <v>7.8070570000000005E-4</v>
      </c>
      <c r="FR17">
        <v>7.7673749999999995E-4</v>
      </c>
      <c r="FS17">
        <v>7.728384E-4</v>
      </c>
      <c r="FT17">
        <v>7.6902299999999997E-4</v>
      </c>
      <c r="FU17">
        <v>7.6528420000000004E-4</v>
      </c>
      <c r="FV17">
        <v>7.6161950000000001E-4</v>
      </c>
      <c r="FW17">
        <v>7.5796179999999998E-4</v>
      </c>
      <c r="FX17">
        <v>7.5430029999999995E-4</v>
      </c>
      <c r="FY17">
        <v>7.5061509999999998E-4</v>
      </c>
      <c r="FZ17">
        <v>7.4699019999999996E-4</v>
      </c>
      <c r="GA17">
        <v>7.4338309999999995E-4</v>
      </c>
      <c r="GB17">
        <v>7.3977730000000005E-4</v>
      </c>
      <c r="GC17">
        <v>7.3619750000000002E-4</v>
      </c>
      <c r="GD17">
        <v>7.3267959999999996E-4</v>
      </c>
      <c r="GE17">
        <v>7.2921279999999997E-4</v>
      </c>
      <c r="GF17">
        <v>7.257966E-4</v>
      </c>
      <c r="GG17">
        <v>7.2237980000000005E-4</v>
      </c>
      <c r="GH17">
        <v>7.1896340000000001E-4</v>
      </c>
      <c r="GI17">
        <v>7.1551619999999999E-4</v>
      </c>
      <c r="GJ17">
        <v>7.1209289999999998E-4</v>
      </c>
      <c r="GK17">
        <v>7.0867300000000005E-4</v>
      </c>
      <c r="GL17">
        <v>7.0527039999999995E-4</v>
      </c>
      <c r="GM17">
        <v>7.0191090000000002E-4</v>
      </c>
      <c r="GN17">
        <v>6.9861619999999995E-4</v>
      </c>
      <c r="GO17">
        <v>6.9535579999999999E-4</v>
      </c>
      <c r="GP17">
        <v>6.9211239999999996E-4</v>
      </c>
      <c r="GQ17">
        <v>6.8885150000000004E-4</v>
      </c>
      <c r="GR17">
        <v>6.8561019999999998E-4</v>
      </c>
      <c r="GS17">
        <v>6.8235119999999995E-4</v>
      </c>
      <c r="GT17">
        <v>6.790969E-4</v>
      </c>
      <c r="GU17">
        <v>6.758291E-4</v>
      </c>
      <c r="GV17">
        <v>6.7257160000000005E-4</v>
      </c>
      <c r="GW17">
        <v>6.6934619999999998E-4</v>
      </c>
      <c r="GX17">
        <v>6.6617279999999998E-4</v>
      </c>
      <c r="GY17">
        <v>6.6302440000000004E-4</v>
      </c>
      <c r="GZ17">
        <v>6.5987749999999996E-4</v>
      </c>
      <c r="HA17">
        <v>6.5671320000000003E-4</v>
      </c>
      <c r="HB17">
        <v>6.5357060000000001E-4</v>
      </c>
      <c r="HC17">
        <v>6.5041380000000002E-4</v>
      </c>
      <c r="HD17">
        <v>6.4725440000000002E-4</v>
      </c>
      <c r="HE17">
        <v>6.44094E-4</v>
      </c>
      <c r="HF17">
        <v>6.4095169999999998E-4</v>
      </c>
      <c r="HG17">
        <v>6.378334E-4</v>
      </c>
      <c r="HH17">
        <v>6.3477439999999998E-4</v>
      </c>
      <c r="HI17">
        <v>6.3176590000000004E-4</v>
      </c>
      <c r="HJ17">
        <v>6.2879199999999998E-4</v>
      </c>
      <c r="HK17">
        <v>6.2582390000000005E-4</v>
      </c>
      <c r="HL17">
        <v>6.228974E-4</v>
      </c>
      <c r="HM17">
        <v>6.1997729999999996E-4</v>
      </c>
      <c r="HN17">
        <v>6.1706990000000002E-4</v>
      </c>
      <c r="HO17">
        <v>6.1416800000000001E-4</v>
      </c>
      <c r="HP17">
        <v>6.1128790000000005E-4</v>
      </c>
      <c r="HQ17">
        <v>6.0843889999999997E-4</v>
      </c>
      <c r="HR17">
        <v>6.0564790000000005E-4</v>
      </c>
      <c r="HS17">
        <v>6.0290680000000001E-4</v>
      </c>
      <c r="HT17">
        <v>6.0019399999999997E-4</v>
      </c>
      <c r="HU17">
        <v>5.9747939999999996E-4</v>
      </c>
      <c r="HV17">
        <v>5.9480139999999997E-4</v>
      </c>
      <c r="HW17">
        <v>5.9214830000000002E-4</v>
      </c>
      <c r="HX17">
        <v>5.8951230000000004E-4</v>
      </c>
      <c r="HY17">
        <v>5.8688329999999995E-4</v>
      </c>
      <c r="HZ17">
        <v>5.8427489999999995E-4</v>
      </c>
      <c r="IA17">
        <v>5.8171049999999999E-4</v>
      </c>
      <c r="IB17">
        <v>5.7920919999999998E-4</v>
      </c>
      <c r="IC17">
        <v>5.7675330000000005E-4</v>
      </c>
      <c r="ID17">
        <v>5.743225E-4</v>
      </c>
      <c r="IE17">
        <v>5.7188930000000001E-4</v>
      </c>
      <c r="IF17">
        <v>5.6948380000000002E-4</v>
      </c>
      <c r="IG17">
        <v>5.6710500000000004E-4</v>
      </c>
      <c r="IH17">
        <v>5.6473720000000001E-4</v>
      </c>
      <c r="II17">
        <v>5.6236559999999999E-4</v>
      </c>
      <c r="IJ17">
        <v>5.6000699999999995E-4</v>
      </c>
      <c r="IK17">
        <v>5.5768609999999998E-4</v>
      </c>
      <c r="IL17">
        <v>5.5541939999999995E-4</v>
      </c>
      <c r="IM17">
        <v>5.5321739999999997E-4</v>
      </c>
      <c r="IN17">
        <v>5.5107159999999997E-4</v>
      </c>
      <c r="IO17">
        <v>5.4894630000000002E-4</v>
      </c>
      <c r="IP17">
        <v>5.4684799999999995E-4</v>
      </c>
      <c r="IQ17">
        <v>5.4476579999999995E-4</v>
      </c>
      <c r="IR17">
        <v>5.4268450000000005E-4</v>
      </c>
      <c r="IS17">
        <v>5.4058860000000004E-4</v>
      </c>
      <c r="IT17">
        <v>5.3848809999999998E-4</v>
      </c>
      <c r="IU17">
        <v>5.3641520000000001E-4</v>
      </c>
      <c r="IV17">
        <v>5.343921E-4</v>
      </c>
      <c r="IW17">
        <v>5.3242920000000002E-4</v>
      </c>
      <c r="IX17">
        <v>5.3051680000000003E-4</v>
      </c>
      <c r="IY17">
        <v>5.286259E-4</v>
      </c>
      <c r="IZ17">
        <v>5.2676120000000001E-4</v>
      </c>
      <c r="JA17">
        <v>5.2491820000000005E-4</v>
      </c>
      <c r="JB17">
        <v>5.2308089999999997E-4</v>
      </c>
      <c r="JC17">
        <v>5.212328E-4</v>
      </c>
      <c r="JD17">
        <v>5.1937689999999998E-4</v>
      </c>
      <c r="JE17">
        <v>5.1754130000000005E-4</v>
      </c>
      <c r="JF17">
        <v>5.1574490000000004E-4</v>
      </c>
      <c r="JG17">
        <v>5.1399289999999999E-4</v>
      </c>
      <c r="JH17">
        <v>5.1226950000000005E-4</v>
      </c>
      <c r="JI17">
        <v>5.1054940000000004E-4</v>
      </c>
      <c r="JJ17">
        <v>5.0884620000000004E-4</v>
      </c>
      <c r="JK17">
        <v>5.0716390000000002E-4</v>
      </c>
      <c r="JL17">
        <v>5.0549630000000002E-4</v>
      </c>
      <c r="JM17">
        <v>5.0382970000000004E-4</v>
      </c>
      <c r="JN17">
        <v>5.0215850000000001E-4</v>
      </c>
      <c r="JO17">
        <v>5.0051239999999997E-4</v>
      </c>
      <c r="JP17">
        <v>4.9891360000000001E-4</v>
      </c>
      <c r="JQ17">
        <v>4.9736720000000004E-4</v>
      </c>
      <c r="JR17">
        <v>4.9585639999999995E-4</v>
      </c>
      <c r="JS17">
        <v>4.9435349999999996E-4</v>
      </c>
      <c r="JT17">
        <v>4.9285840000000002E-4</v>
      </c>
      <c r="JU17">
        <v>4.9137289999999999E-4</v>
      </c>
      <c r="JV17">
        <v>4.8988429999999999E-4</v>
      </c>
      <c r="JW17">
        <v>4.8838150000000003E-4</v>
      </c>
      <c r="JX17">
        <v>4.8685839999999998E-4</v>
      </c>
      <c r="JY17">
        <v>4.8535350000000001E-4</v>
      </c>
      <c r="JZ17">
        <v>4.8389679999999999E-4</v>
      </c>
      <c r="KA17">
        <v>4.824993E-4</v>
      </c>
      <c r="KB17">
        <v>4.8113859999999997E-4</v>
      </c>
      <c r="KC17">
        <v>4.7978499999999999E-4</v>
      </c>
      <c r="KD17">
        <v>4.784395E-4</v>
      </c>
      <c r="KE17">
        <v>4.7710640000000001E-4</v>
      </c>
      <c r="KF17">
        <v>4.7577140000000002E-4</v>
      </c>
      <c r="KG17">
        <v>4.7442239999999998E-4</v>
      </c>
      <c r="KH17">
        <v>4.730453E-4</v>
      </c>
      <c r="KI17">
        <v>4.7167500000000001E-4</v>
      </c>
      <c r="KJ17">
        <v>4.7033109999999997E-4</v>
      </c>
      <c r="KK17">
        <v>4.6902819999999998E-4</v>
      </c>
      <c r="KL17">
        <v>4.6775540000000001E-4</v>
      </c>
      <c r="KM17">
        <v>4.6649220000000001E-4</v>
      </c>
      <c r="KN17">
        <v>4.6524979999999999E-4</v>
      </c>
      <c r="KO17">
        <v>4.6404060000000002E-4</v>
      </c>
      <c r="KP17">
        <v>4.6284530000000003E-4</v>
      </c>
      <c r="KQ17">
        <v>4.6164040000000001E-4</v>
      </c>
      <c r="KR17">
        <v>4.6039950000000002E-4</v>
      </c>
      <c r="KS17">
        <v>4.5915069999999999E-4</v>
      </c>
      <c r="KT17">
        <v>4.5791590000000002E-4</v>
      </c>
      <c r="KU17">
        <v>4.5670880000000001E-4</v>
      </c>
      <c r="KV17">
        <v>4.5552199999999998E-4</v>
      </c>
      <c r="KW17">
        <v>4.5433609999999999E-4</v>
      </c>
      <c r="KX17">
        <v>4.5316200000000001E-4</v>
      </c>
      <c r="KY17">
        <v>4.5200870000000002E-4</v>
      </c>
      <c r="KZ17">
        <v>4.5086239999999998E-4</v>
      </c>
      <c r="LA17">
        <v>4.4970230000000001E-4</v>
      </c>
      <c r="LB17">
        <v>4.4850359999999999E-4</v>
      </c>
      <c r="LC17">
        <v>4.473066E-4</v>
      </c>
      <c r="LD17">
        <v>4.4613740000000002E-4</v>
      </c>
      <c r="LE17">
        <v>4.4501220000000001E-4</v>
      </c>
      <c r="LF17">
        <v>4.4392269999999999E-4</v>
      </c>
      <c r="LG17">
        <v>4.4283639999999997E-4</v>
      </c>
      <c r="LH17">
        <v>4.4175719999999999E-4</v>
      </c>
      <c r="LI17">
        <v>4.40684E-4</v>
      </c>
      <c r="LJ17">
        <v>4.3959830000000002E-4</v>
      </c>
      <c r="LK17">
        <v>4.384875E-4</v>
      </c>
      <c r="LL17">
        <v>4.373248E-4</v>
      </c>
      <c r="LM17">
        <v>4.3616020000000001E-4</v>
      </c>
      <c r="LN17">
        <v>4.3502420000000001E-4</v>
      </c>
      <c r="LO17">
        <v>4.3393240000000002E-4</v>
      </c>
      <c r="LP17">
        <v>4.328779E-4</v>
      </c>
      <c r="LQ17">
        <v>4.3182970000000002E-4</v>
      </c>
      <c r="LR17">
        <v>4.307879E-4</v>
      </c>
      <c r="LS17">
        <v>4.2975400000000002E-4</v>
      </c>
      <c r="LT17">
        <v>4.2870899999999999E-4</v>
      </c>
      <c r="LU17">
        <v>4.276374E-4</v>
      </c>
      <c r="LV17">
        <v>4.265106E-4</v>
      </c>
      <c r="LW17">
        <v>4.2537780000000001E-4</v>
      </c>
      <c r="LX17">
        <v>4.2427490000000002E-4</v>
      </c>
      <c r="LY17">
        <v>4.2321859999999999E-4</v>
      </c>
      <c r="LZ17">
        <v>4.222001E-4</v>
      </c>
      <c r="MA17">
        <v>4.2119109999999999E-4</v>
      </c>
      <c r="MB17">
        <v>4.2018760000000002E-4</v>
      </c>
      <c r="MC17">
        <v>4.1919100000000002E-4</v>
      </c>
      <c r="MD17">
        <v>4.181853E-4</v>
      </c>
      <c r="ME17">
        <v>4.1715760000000002E-4</v>
      </c>
      <c r="MF17">
        <v>4.1608440000000002E-4</v>
      </c>
      <c r="MG17">
        <v>4.1500560000000002E-4</v>
      </c>
      <c r="MH17">
        <v>4.1395519999999999E-4</v>
      </c>
      <c r="MI17">
        <v>4.1294839999999998E-4</v>
      </c>
      <c r="MJ17">
        <v>4.1196880000000003E-4</v>
      </c>
      <c r="MK17">
        <v>4.1098680000000001E-4</v>
      </c>
      <c r="ML17">
        <v>4.09987E-4</v>
      </c>
      <c r="MM17">
        <v>4.089737E-4</v>
      </c>
      <c r="MN17">
        <v>4.0794630000000001E-4</v>
      </c>
      <c r="MO17">
        <v>4.0690689999999999E-4</v>
      </c>
      <c r="MP17">
        <v>4.0584520000000002E-4</v>
      </c>
      <c r="MQ17">
        <v>4.048007E-4</v>
      </c>
      <c r="MR17">
        <v>4.0379769999999998E-4</v>
      </c>
      <c r="MS17">
        <v>4.0285180000000002E-4</v>
      </c>
      <c r="MT17">
        <v>4.0193560000000001E-4</v>
      </c>
      <c r="MU17">
        <v>4.0101580000000001E-4</v>
      </c>
      <c r="MV17">
        <v>4.0007230000000001E-4</v>
      </c>
      <c r="MW17">
        <v>3.9910850000000002E-4</v>
      </c>
      <c r="MX17">
        <v>3.9812769999999999E-4</v>
      </c>
      <c r="MY17">
        <v>3.9713189999999998E-4</v>
      </c>
      <c r="MZ17">
        <v>3.9611010000000001E-4</v>
      </c>
      <c r="NA17">
        <v>3.9509259999999998E-4</v>
      </c>
      <c r="NB17">
        <v>3.9409839999999998E-4</v>
      </c>
      <c r="NC17">
        <v>3.9314649999999999E-4</v>
      </c>
      <c r="ND17">
        <v>3.9221820000000002E-4</v>
      </c>
      <c r="NE17">
        <v>3.9129380000000002E-4</v>
      </c>
      <c r="NF17">
        <v>3.9036399999999998E-4</v>
      </c>
      <c r="NG17">
        <v>3.8943860000000002E-4</v>
      </c>
      <c r="NH17">
        <v>3.885173E-4</v>
      </c>
      <c r="NI17">
        <v>3.875975E-4</v>
      </c>
      <c r="NJ17">
        <v>3.8666200000000002E-4</v>
      </c>
      <c r="NK17">
        <v>3.8573079999999998E-4</v>
      </c>
      <c r="NL17">
        <v>3.848101E-4</v>
      </c>
      <c r="NM17">
        <v>3.839146E-4</v>
      </c>
      <c r="NN17">
        <v>3.8302829999999999E-4</v>
      </c>
      <c r="NO17">
        <v>3.8213450000000002E-4</v>
      </c>
      <c r="NP17">
        <v>3.8122740000000002E-4</v>
      </c>
      <c r="NQ17">
        <v>3.803201E-4</v>
      </c>
      <c r="NR17">
        <v>3.79417E-4</v>
      </c>
      <c r="NS17">
        <v>3.7851889999999998E-4</v>
      </c>
      <c r="NT17">
        <v>3.7761119999999999E-4</v>
      </c>
      <c r="NU17">
        <v>3.767124E-4</v>
      </c>
      <c r="NV17">
        <v>3.758268E-4</v>
      </c>
      <c r="NW17">
        <v>3.7497160000000003E-4</v>
      </c>
      <c r="NX17">
        <v>3.7413350000000003E-4</v>
      </c>
      <c r="NY17">
        <v>3.7329710000000001E-4</v>
      </c>
      <c r="NZ17">
        <v>3.7245049999999998E-4</v>
      </c>
      <c r="OA17">
        <v>3.7160369999999999E-4</v>
      </c>
      <c r="OB17">
        <v>3.7076129999999999E-4</v>
      </c>
      <c r="OC17">
        <v>3.6992479999999999E-4</v>
      </c>
      <c r="OD17">
        <v>3.6908079999999998E-4</v>
      </c>
      <c r="OE17">
        <v>3.682426E-4</v>
      </c>
      <c r="OF17">
        <v>3.6741090000000002E-4</v>
      </c>
      <c r="OG17">
        <v>3.666028E-4</v>
      </c>
      <c r="OH17">
        <v>3.6580469999999998E-4</v>
      </c>
      <c r="OI17">
        <v>3.6500280000000001E-4</v>
      </c>
      <c r="OJ17">
        <v>3.6418270000000003E-4</v>
      </c>
      <c r="OK17">
        <v>3.6335680000000001E-4</v>
      </c>
      <c r="OL17">
        <v>3.6253099999999998E-4</v>
      </c>
    </row>
    <row r="18" spans="1:402" x14ac:dyDescent="0.25">
      <c r="A18" t="s">
        <v>69</v>
      </c>
      <c r="B18" s="27" t="s">
        <v>29</v>
      </c>
      <c r="C18">
        <v>0.84405540000000001</v>
      </c>
      <c r="D18">
        <v>0.82510640000000002</v>
      </c>
      <c r="E18">
        <v>0.79838030000000004</v>
      </c>
      <c r="F18">
        <v>0.76620330000000003</v>
      </c>
      <c r="G18">
        <v>0.73407040000000001</v>
      </c>
      <c r="H18">
        <v>0.7012796</v>
      </c>
      <c r="I18">
        <v>0.66925429999999997</v>
      </c>
      <c r="J18">
        <v>0.63933110000000004</v>
      </c>
      <c r="K18">
        <v>0.61052600000000001</v>
      </c>
      <c r="L18">
        <v>0.58051220000000003</v>
      </c>
      <c r="M18">
        <v>0.55243070000000005</v>
      </c>
      <c r="N18">
        <v>0.52465349999999999</v>
      </c>
      <c r="O18">
        <v>0.49845420000000001</v>
      </c>
      <c r="P18">
        <v>0.4752594</v>
      </c>
      <c r="Q18">
        <v>0.45396449999999999</v>
      </c>
      <c r="R18">
        <v>0.43193740000000003</v>
      </c>
      <c r="S18">
        <v>0.41203109999999998</v>
      </c>
      <c r="T18">
        <v>0.392343</v>
      </c>
      <c r="U18">
        <v>0.3739806</v>
      </c>
      <c r="V18">
        <v>0.35826180000000002</v>
      </c>
      <c r="W18">
        <v>0.3440318</v>
      </c>
      <c r="X18">
        <v>0.32863520000000002</v>
      </c>
      <c r="Y18">
        <v>0.31493719999999997</v>
      </c>
      <c r="Z18">
        <v>0.30105929999999997</v>
      </c>
      <c r="AA18">
        <v>0.28811779999999998</v>
      </c>
      <c r="AB18">
        <v>0.27744380000000002</v>
      </c>
      <c r="AC18">
        <v>0.26783030000000002</v>
      </c>
      <c r="AD18">
        <v>0.25682529999999998</v>
      </c>
      <c r="AE18">
        <v>0.2472627</v>
      </c>
      <c r="AF18">
        <v>0.23732310000000001</v>
      </c>
      <c r="AG18">
        <v>0.22794059999999999</v>
      </c>
      <c r="AH18">
        <v>0.22061749999999999</v>
      </c>
      <c r="AI18">
        <v>0.21416879999999999</v>
      </c>
      <c r="AJ18">
        <v>0.20619689999999999</v>
      </c>
      <c r="AK18">
        <v>0.19941020000000001</v>
      </c>
      <c r="AL18">
        <v>0.19194349999999999</v>
      </c>
      <c r="AM18">
        <v>0.1848853</v>
      </c>
      <c r="AN18">
        <v>0.17974019999999999</v>
      </c>
      <c r="AO18">
        <v>0.17540990000000001</v>
      </c>
      <c r="AP18">
        <v>0.16943330000000001</v>
      </c>
      <c r="AQ18">
        <v>0.1644679</v>
      </c>
      <c r="AR18">
        <v>0.1587017</v>
      </c>
      <c r="AS18">
        <v>0.15318280000000001</v>
      </c>
      <c r="AT18">
        <v>0.1496191</v>
      </c>
      <c r="AU18">
        <v>0.14664650000000001</v>
      </c>
      <c r="AV18">
        <v>0.14205960000000001</v>
      </c>
      <c r="AW18">
        <v>0.13824159999999999</v>
      </c>
      <c r="AX18">
        <v>0.1336793</v>
      </c>
      <c r="AY18">
        <v>0.12931590000000001</v>
      </c>
      <c r="AZ18">
        <v>0.12660759999999999</v>
      </c>
      <c r="BA18">
        <v>0.1247462</v>
      </c>
      <c r="BB18">
        <v>0.1212095</v>
      </c>
      <c r="BC18">
        <v>0.1179582</v>
      </c>
      <c r="BD18">
        <v>0.11435720000000001</v>
      </c>
      <c r="BE18">
        <v>0.11095820000000001</v>
      </c>
      <c r="BF18">
        <v>0.1086599</v>
      </c>
      <c r="BG18">
        <v>0.10757120000000001</v>
      </c>
      <c r="BH18">
        <v>0.10508000000000001</v>
      </c>
      <c r="BI18">
        <v>0.1022335</v>
      </c>
      <c r="BJ18">
        <v>9.9000000000000005E-2</v>
      </c>
      <c r="BK18">
        <v>9.6500000000000002E-2</v>
      </c>
      <c r="BL18">
        <v>9.4799999999999995E-2</v>
      </c>
      <c r="BM18">
        <v>9.4E-2</v>
      </c>
      <c r="BN18">
        <v>9.2100000000000001E-2</v>
      </c>
      <c r="BO18">
        <v>8.9700000000000002E-2</v>
      </c>
      <c r="BP18">
        <v>8.6900000000000005E-2</v>
      </c>
      <c r="BQ18">
        <v>8.4699999999999998E-2</v>
      </c>
      <c r="BR18">
        <v>8.3599999999999994E-2</v>
      </c>
      <c r="BS18">
        <v>8.3400000000000002E-2</v>
      </c>
      <c r="BT18">
        <v>8.1699999999999995E-2</v>
      </c>
      <c r="BU18">
        <v>7.9500000000000001E-2</v>
      </c>
      <c r="BV18">
        <v>7.7200000000000005E-2</v>
      </c>
      <c r="BW18">
        <v>7.5536000000000006E-2</v>
      </c>
      <c r="BX18">
        <v>7.4700000000000003E-2</v>
      </c>
      <c r="BY18">
        <v>7.4399999999999994E-2</v>
      </c>
      <c r="BZ18">
        <v>7.2999999999999995E-2</v>
      </c>
      <c r="CA18">
        <v>7.1381899999999998E-2</v>
      </c>
      <c r="CB18">
        <v>6.9500000000000006E-2</v>
      </c>
      <c r="CC18">
        <v>6.7900000000000002E-2</v>
      </c>
      <c r="CD18">
        <v>6.7000000000000004E-2</v>
      </c>
      <c r="CE18">
        <v>6.7000000000000004E-2</v>
      </c>
      <c r="CF18">
        <v>6.6100000000000006E-2</v>
      </c>
      <c r="CG18">
        <v>6.4799999999999996E-2</v>
      </c>
      <c r="CH18">
        <v>6.3100000000000003E-2</v>
      </c>
      <c r="CI18">
        <v>6.15734E-2</v>
      </c>
      <c r="CJ18">
        <v>6.0900000000000003E-2</v>
      </c>
      <c r="CK18">
        <v>6.0900000000000003E-2</v>
      </c>
      <c r="CL18">
        <v>6.0199999999999997E-2</v>
      </c>
      <c r="CM18">
        <v>5.91E-2</v>
      </c>
      <c r="CN18">
        <v>5.7500000000000002E-2</v>
      </c>
      <c r="CO18">
        <v>5.62E-2</v>
      </c>
      <c r="CP18">
        <v>5.5599999999999997E-2</v>
      </c>
      <c r="CQ18">
        <v>5.5500000000000001E-2</v>
      </c>
      <c r="CR18">
        <v>5.5199999999999999E-2</v>
      </c>
      <c r="CS18">
        <v>5.4300000000000001E-2</v>
      </c>
      <c r="CT18">
        <v>5.3100000000000001E-2</v>
      </c>
      <c r="CU18">
        <v>5.1900000000000002E-2</v>
      </c>
      <c r="CV18">
        <v>5.1299999999999998E-2</v>
      </c>
      <c r="CW18">
        <v>5.0999999999999997E-2</v>
      </c>
      <c r="CX18">
        <v>5.0748500000000002E-2</v>
      </c>
      <c r="CY18">
        <v>5.0200000000000002E-2</v>
      </c>
      <c r="CZ18">
        <v>4.9200000000000001E-2</v>
      </c>
      <c r="DA18">
        <v>4.8130399999999997E-2</v>
      </c>
      <c r="DB18">
        <v>4.7500000000000001E-2</v>
      </c>
      <c r="DC18">
        <v>4.7100000000000003E-2</v>
      </c>
      <c r="DD18">
        <v>4.6800000000000001E-2</v>
      </c>
      <c r="DE18">
        <v>4.6399999999999997E-2</v>
      </c>
      <c r="DF18">
        <v>4.5760299999999997E-2</v>
      </c>
      <c r="DG18">
        <v>4.4999999999999998E-2</v>
      </c>
      <c r="DH18">
        <v>4.4499999999999998E-2</v>
      </c>
      <c r="DI18">
        <v>4.3999999999999997E-2</v>
      </c>
      <c r="DJ18">
        <v>4.36E-2</v>
      </c>
      <c r="DK18">
        <v>4.3200000000000002E-2</v>
      </c>
      <c r="DL18">
        <v>4.2700000000000002E-2</v>
      </c>
      <c r="DM18">
        <v>4.2200000000000001E-2</v>
      </c>
      <c r="DN18">
        <v>4.1700000000000001E-2</v>
      </c>
      <c r="DO18">
        <v>4.1300000000000003E-2</v>
      </c>
      <c r="DP18">
        <v>4.0800000000000003E-2</v>
      </c>
      <c r="DQ18">
        <v>4.0399999999999998E-2</v>
      </c>
      <c r="DR18">
        <v>3.9899999999999998E-2</v>
      </c>
      <c r="DS18">
        <v>3.95E-2</v>
      </c>
      <c r="DT18">
        <v>3.9100000000000003E-2</v>
      </c>
      <c r="DU18">
        <v>3.8699999999999998E-2</v>
      </c>
      <c r="DV18">
        <v>3.8300000000000001E-2</v>
      </c>
      <c r="DW18">
        <v>3.7900000000000003E-2</v>
      </c>
      <c r="DX18">
        <v>3.7499999999999999E-2</v>
      </c>
      <c r="DY18">
        <v>3.7100000000000001E-2</v>
      </c>
      <c r="DZ18">
        <v>3.6799999999999999E-2</v>
      </c>
      <c r="EA18">
        <v>3.6400000000000002E-2</v>
      </c>
      <c r="EB18">
        <v>3.5999999999999997E-2</v>
      </c>
      <c r="EC18">
        <v>3.5700000000000003E-2</v>
      </c>
      <c r="ED18">
        <v>3.5299999999999998E-2</v>
      </c>
      <c r="EE18">
        <v>3.5000000000000003E-2</v>
      </c>
      <c r="EF18">
        <v>3.4700000000000002E-2</v>
      </c>
      <c r="EG18">
        <v>3.4299999999999997E-2</v>
      </c>
      <c r="EH18">
        <v>3.4000000000000002E-2</v>
      </c>
      <c r="EI18">
        <v>3.3700000000000001E-2</v>
      </c>
      <c r="EJ18">
        <v>3.3399999999999999E-2</v>
      </c>
      <c r="EK18">
        <v>3.3099999999999997E-2</v>
      </c>
      <c r="EL18">
        <v>3.2769E-2</v>
      </c>
      <c r="EM18">
        <v>3.2500000000000001E-2</v>
      </c>
      <c r="EN18">
        <v>3.2199999999999999E-2</v>
      </c>
      <c r="EO18">
        <v>3.1899999999999998E-2</v>
      </c>
      <c r="EP18">
        <v>3.1600000000000003E-2</v>
      </c>
      <c r="EQ18">
        <v>3.1300000000000001E-2</v>
      </c>
      <c r="ER18">
        <v>3.1E-2</v>
      </c>
      <c r="ES18">
        <v>3.0800000000000001E-2</v>
      </c>
      <c r="ET18">
        <v>3.0499999999999999E-2</v>
      </c>
      <c r="EU18">
        <v>3.0200000000000001E-2</v>
      </c>
      <c r="EV18">
        <v>0.03</v>
      </c>
      <c r="EW18">
        <v>2.9700000000000001E-2</v>
      </c>
      <c r="EX18">
        <v>2.9499999999999998E-2</v>
      </c>
      <c r="EY18">
        <v>2.92E-2</v>
      </c>
      <c r="EZ18">
        <v>2.9000000000000001E-2</v>
      </c>
      <c r="FA18">
        <v>2.8799999999999999E-2</v>
      </c>
      <c r="FB18">
        <v>2.8500000000000001E-2</v>
      </c>
      <c r="FC18">
        <v>2.8299999999999999E-2</v>
      </c>
      <c r="FD18">
        <v>2.81E-2</v>
      </c>
      <c r="FE18">
        <v>2.7799999999999998E-2</v>
      </c>
      <c r="FF18">
        <v>2.76E-2</v>
      </c>
      <c r="FG18">
        <v>2.7400000000000001E-2</v>
      </c>
      <c r="FH18">
        <v>2.7199999999999998E-2</v>
      </c>
      <c r="FI18">
        <v>2.7E-2</v>
      </c>
      <c r="FJ18">
        <v>2.6800000000000001E-2</v>
      </c>
      <c r="FK18">
        <v>2.6599999999999999E-2</v>
      </c>
      <c r="FL18">
        <v>2.6354699999999998E-2</v>
      </c>
      <c r="FM18">
        <v>2.6200000000000001E-2</v>
      </c>
      <c r="FN18">
        <v>2.5999999999999999E-2</v>
      </c>
      <c r="FO18">
        <v>2.58E-2</v>
      </c>
      <c r="FP18">
        <v>2.5600000000000001E-2</v>
      </c>
      <c r="FQ18">
        <v>2.5399999999999999E-2</v>
      </c>
      <c r="FR18">
        <v>2.5238099999999999E-2</v>
      </c>
      <c r="FS18">
        <v>2.5100000000000001E-2</v>
      </c>
      <c r="FT18">
        <v>2.4891799999999999E-2</v>
      </c>
      <c r="FU18">
        <v>2.47E-2</v>
      </c>
      <c r="FV18">
        <v>2.46E-2</v>
      </c>
      <c r="FW18">
        <v>2.43828E-2</v>
      </c>
      <c r="FX18">
        <v>2.4199999999999999E-2</v>
      </c>
      <c r="FY18">
        <v>2.41E-2</v>
      </c>
      <c r="FZ18">
        <v>2.3900000000000001E-2</v>
      </c>
      <c r="GA18">
        <v>2.3699999999999999E-2</v>
      </c>
      <c r="GB18">
        <v>2.3599999999999999E-2</v>
      </c>
      <c r="GC18">
        <v>2.3400000000000001E-2</v>
      </c>
      <c r="GD18">
        <v>2.3300000000000001E-2</v>
      </c>
      <c r="GE18">
        <v>2.3199999999999998E-2</v>
      </c>
      <c r="GF18">
        <v>2.3E-2</v>
      </c>
      <c r="GG18">
        <v>2.28772E-2</v>
      </c>
      <c r="GH18">
        <v>2.2700000000000001E-2</v>
      </c>
      <c r="GI18">
        <v>2.2599999999999999E-2</v>
      </c>
      <c r="GJ18">
        <v>2.2499999999999999E-2</v>
      </c>
      <c r="GK18">
        <v>2.23E-2</v>
      </c>
      <c r="GL18">
        <v>2.2200000000000001E-2</v>
      </c>
      <c r="GM18">
        <v>2.2100000000000002E-2</v>
      </c>
      <c r="GN18">
        <v>2.1999999999999999E-2</v>
      </c>
      <c r="GO18">
        <v>2.1899999999999999E-2</v>
      </c>
      <c r="GP18">
        <v>2.1700000000000001E-2</v>
      </c>
      <c r="GQ18">
        <v>2.1600000000000001E-2</v>
      </c>
      <c r="GR18">
        <v>2.1499999999999998E-2</v>
      </c>
      <c r="GS18">
        <v>2.1399999999999999E-2</v>
      </c>
      <c r="GT18">
        <v>2.1299999999999999E-2</v>
      </c>
      <c r="GU18">
        <v>2.12E-2</v>
      </c>
      <c r="GV18">
        <v>2.1100000000000001E-2</v>
      </c>
      <c r="GW18">
        <v>2.1000000000000001E-2</v>
      </c>
      <c r="GX18">
        <v>2.0899999999999998E-2</v>
      </c>
      <c r="GY18">
        <v>2.0748200000000001E-2</v>
      </c>
      <c r="GZ18">
        <v>2.06E-2</v>
      </c>
      <c r="HA18">
        <v>2.06E-2</v>
      </c>
      <c r="HB18">
        <v>2.0500000000000001E-2</v>
      </c>
      <c r="HC18">
        <v>2.0400000000000001E-2</v>
      </c>
      <c r="HD18">
        <v>2.0299999999999999E-2</v>
      </c>
      <c r="HE18">
        <v>2.0199999999999999E-2</v>
      </c>
      <c r="HF18">
        <v>2.01E-2</v>
      </c>
      <c r="HG18">
        <v>0.02</v>
      </c>
      <c r="HH18">
        <v>1.9900000000000001E-2</v>
      </c>
      <c r="HI18">
        <v>1.9800000000000002E-2</v>
      </c>
      <c r="HJ18">
        <v>1.9721599999999999E-2</v>
      </c>
      <c r="HK18">
        <v>1.9599999999999999E-2</v>
      </c>
      <c r="HL18">
        <v>1.95E-2</v>
      </c>
      <c r="HM18">
        <v>1.95E-2</v>
      </c>
      <c r="HN18">
        <v>1.9400000000000001E-2</v>
      </c>
      <c r="HO18">
        <v>1.9300000000000001E-2</v>
      </c>
      <c r="HP18">
        <v>1.9199999999999998E-2</v>
      </c>
      <c r="HQ18">
        <v>1.9099999999999999E-2</v>
      </c>
      <c r="HR18">
        <v>1.9099999999999999E-2</v>
      </c>
      <c r="HS18">
        <v>1.9E-2</v>
      </c>
      <c r="HT18">
        <v>1.89E-2</v>
      </c>
      <c r="HU18">
        <v>1.8834699999999999E-2</v>
      </c>
      <c r="HV18">
        <v>1.8800000000000001E-2</v>
      </c>
      <c r="HW18">
        <v>1.8700000000000001E-2</v>
      </c>
      <c r="HX18">
        <v>1.8599999999999998E-2</v>
      </c>
      <c r="HY18">
        <v>1.8499999999999999E-2</v>
      </c>
      <c r="HZ18">
        <v>1.8499999999999999E-2</v>
      </c>
      <c r="IA18">
        <v>1.83877E-2</v>
      </c>
      <c r="IB18">
        <v>1.8318600000000001E-2</v>
      </c>
      <c r="IC18">
        <v>1.83E-2</v>
      </c>
      <c r="ID18">
        <v>1.8200000000000001E-2</v>
      </c>
      <c r="IE18">
        <v>1.8100000000000002E-2</v>
      </c>
      <c r="IF18">
        <v>1.8100000000000002E-2</v>
      </c>
      <c r="IG18">
        <v>1.7999999999999999E-2</v>
      </c>
      <c r="IH18">
        <v>1.7899999999999999E-2</v>
      </c>
      <c r="II18">
        <v>1.7899999999999999E-2</v>
      </c>
      <c r="IJ18">
        <v>1.78E-2</v>
      </c>
      <c r="IK18">
        <v>1.77E-2</v>
      </c>
      <c r="IL18">
        <v>1.77E-2</v>
      </c>
      <c r="IM18">
        <v>1.7600000000000001E-2</v>
      </c>
      <c r="IN18">
        <v>1.7600000000000001E-2</v>
      </c>
      <c r="IO18">
        <v>1.7500000000000002E-2</v>
      </c>
      <c r="IP18">
        <v>1.7500000000000002E-2</v>
      </c>
      <c r="IQ18">
        <v>1.7399999999999999E-2</v>
      </c>
      <c r="IR18">
        <v>1.7299999999999999E-2</v>
      </c>
      <c r="IS18">
        <v>1.7299999999999999E-2</v>
      </c>
      <c r="IT18">
        <v>1.72E-2</v>
      </c>
      <c r="IU18">
        <v>1.7178100000000002E-2</v>
      </c>
      <c r="IV18">
        <v>1.7100000000000001E-2</v>
      </c>
      <c r="IW18">
        <v>1.7100000000000001E-2</v>
      </c>
      <c r="IX18">
        <v>1.7000000000000001E-2</v>
      </c>
      <c r="IY18">
        <v>1.7000000000000001E-2</v>
      </c>
      <c r="IZ18">
        <v>1.6899999999999998E-2</v>
      </c>
      <c r="JA18">
        <v>1.6899999999999998E-2</v>
      </c>
      <c r="JB18">
        <v>1.6799999999999999E-2</v>
      </c>
      <c r="JC18">
        <v>1.6799999999999999E-2</v>
      </c>
      <c r="JD18">
        <v>1.67E-2</v>
      </c>
      <c r="JE18">
        <v>1.67E-2</v>
      </c>
      <c r="JF18">
        <v>1.66E-2</v>
      </c>
      <c r="JG18">
        <v>1.66E-2</v>
      </c>
      <c r="JH18">
        <v>1.66E-2</v>
      </c>
      <c r="JI18">
        <v>1.6500000000000001E-2</v>
      </c>
      <c r="JJ18">
        <v>1.6500000000000001E-2</v>
      </c>
      <c r="JK18">
        <v>1.6400000000000001E-2</v>
      </c>
      <c r="JL18">
        <v>1.6373499999999999E-2</v>
      </c>
      <c r="JM18">
        <v>1.6299999999999999E-2</v>
      </c>
      <c r="JN18">
        <v>1.6299999999999999E-2</v>
      </c>
      <c r="JO18">
        <v>1.6234599999999998E-2</v>
      </c>
      <c r="JP18">
        <v>1.6199999999999999E-2</v>
      </c>
      <c r="JQ18">
        <v>1.61E-2</v>
      </c>
      <c r="JR18">
        <v>1.61E-2</v>
      </c>
      <c r="JS18">
        <v>1.6065200000000002E-2</v>
      </c>
      <c r="JT18">
        <v>1.6E-2</v>
      </c>
      <c r="JU18">
        <v>1.6E-2</v>
      </c>
      <c r="JV18">
        <v>1.5900000000000001E-2</v>
      </c>
      <c r="JW18">
        <v>1.5900000000000001E-2</v>
      </c>
      <c r="JX18">
        <v>1.5900000000000001E-2</v>
      </c>
      <c r="JY18">
        <v>1.5800000000000002E-2</v>
      </c>
      <c r="JZ18">
        <v>1.5800000000000002E-2</v>
      </c>
      <c r="KA18">
        <v>1.5800000000000002E-2</v>
      </c>
      <c r="KB18">
        <v>1.5699999999999999E-2</v>
      </c>
      <c r="KC18">
        <v>1.5699999999999999E-2</v>
      </c>
      <c r="KD18">
        <v>1.5699999999999999E-2</v>
      </c>
      <c r="KE18">
        <v>1.5599999999999999E-2</v>
      </c>
      <c r="KF18">
        <v>1.5599999999999999E-2</v>
      </c>
      <c r="KG18">
        <v>1.55E-2</v>
      </c>
      <c r="KH18">
        <v>1.55E-2</v>
      </c>
      <c r="KI18">
        <v>1.55E-2</v>
      </c>
      <c r="KJ18">
        <v>1.54E-2</v>
      </c>
      <c r="KK18">
        <v>1.54E-2</v>
      </c>
      <c r="KL18">
        <v>1.54E-2</v>
      </c>
      <c r="KM18">
        <v>1.5299999999999999E-2</v>
      </c>
      <c r="KN18">
        <v>1.5278699999999999E-2</v>
      </c>
      <c r="KO18">
        <v>1.52E-2</v>
      </c>
      <c r="KP18">
        <v>1.52108E-2</v>
      </c>
      <c r="KQ18">
        <v>1.52E-2</v>
      </c>
      <c r="KR18">
        <v>1.5100000000000001E-2</v>
      </c>
      <c r="KS18">
        <v>1.5100000000000001E-2</v>
      </c>
      <c r="KT18">
        <v>1.5076300000000001E-2</v>
      </c>
      <c r="KU18">
        <v>1.4999999999999999E-2</v>
      </c>
      <c r="KV18">
        <v>1.4999999999999999E-2</v>
      </c>
      <c r="KW18">
        <v>1.4999999999999999E-2</v>
      </c>
      <c r="KX18">
        <v>1.49E-2</v>
      </c>
      <c r="KY18">
        <v>1.49E-2</v>
      </c>
      <c r="KZ18">
        <v>1.49E-2</v>
      </c>
      <c r="LA18">
        <v>1.4800000000000001E-2</v>
      </c>
      <c r="LB18">
        <v>1.4800000000000001E-2</v>
      </c>
      <c r="LC18">
        <v>1.4800000000000001E-2</v>
      </c>
      <c r="LD18">
        <v>1.47E-2</v>
      </c>
      <c r="LE18">
        <v>1.47E-2</v>
      </c>
      <c r="LF18">
        <v>1.47E-2</v>
      </c>
      <c r="LG18">
        <v>1.4629400000000001E-2</v>
      </c>
      <c r="LH18">
        <v>1.46E-2</v>
      </c>
      <c r="LI18">
        <v>1.46E-2</v>
      </c>
      <c r="LJ18">
        <v>1.4500000000000001E-2</v>
      </c>
      <c r="LK18">
        <v>1.4500000000000001E-2</v>
      </c>
      <c r="LL18">
        <v>1.4500000000000001E-2</v>
      </c>
      <c r="LM18">
        <v>1.44E-2</v>
      </c>
      <c r="LN18">
        <v>1.44E-2</v>
      </c>
      <c r="LO18">
        <v>1.44E-2</v>
      </c>
      <c r="LP18">
        <v>1.43E-2</v>
      </c>
      <c r="LQ18">
        <v>1.43E-2</v>
      </c>
      <c r="LR18">
        <v>1.43E-2</v>
      </c>
      <c r="LS18">
        <v>1.4200000000000001E-2</v>
      </c>
      <c r="LT18">
        <v>1.4200000000000001E-2</v>
      </c>
      <c r="LU18">
        <v>1.4200000000000001E-2</v>
      </c>
      <c r="LV18">
        <v>1.41E-2</v>
      </c>
      <c r="LW18">
        <v>1.41E-2</v>
      </c>
      <c r="LX18">
        <v>1.41E-2</v>
      </c>
      <c r="LY18">
        <v>1.4E-2</v>
      </c>
      <c r="LZ18">
        <v>1.4E-2</v>
      </c>
      <c r="MA18">
        <v>1.4E-2</v>
      </c>
      <c r="MB18">
        <v>1.3899999999999999E-2</v>
      </c>
      <c r="MC18">
        <v>1.3899999999999999E-2</v>
      </c>
      <c r="MD18">
        <v>1.3884199999999999E-2</v>
      </c>
      <c r="ME18">
        <v>1.3899999999999999E-2</v>
      </c>
      <c r="MF18">
        <v>1.38E-2</v>
      </c>
      <c r="MG18">
        <v>1.38E-2</v>
      </c>
      <c r="MH18">
        <v>1.38E-2</v>
      </c>
      <c r="MI18">
        <v>1.37E-2</v>
      </c>
      <c r="MJ18">
        <v>1.37E-2</v>
      </c>
      <c r="MK18">
        <v>1.37E-2</v>
      </c>
      <c r="ML18">
        <v>1.3599999999999999E-2</v>
      </c>
      <c r="MM18">
        <v>1.3599999999999999E-2</v>
      </c>
      <c r="MN18">
        <v>1.3599999999999999E-2</v>
      </c>
      <c r="MO18">
        <v>1.3599999999999999E-2</v>
      </c>
      <c r="MP18">
        <v>1.35E-2</v>
      </c>
      <c r="MQ18">
        <v>1.35E-2</v>
      </c>
      <c r="MR18">
        <v>1.35E-2</v>
      </c>
      <c r="MS18">
        <v>1.34E-2</v>
      </c>
      <c r="MT18">
        <v>1.34E-2</v>
      </c>
      <c r="MU18">
        <v>1.34E-2</v>
      </c>
      <c r="MV18">
        <v>1.33554E-2</v>
      </c>
      <c r="MW18">
        <v>1.3299999999999999E-2</v>
      </c>
      <c r="MX18">
        <v>1.32996E-2</v>
      </c>
      <c r="MY18">
        <v>1.3299999999999999E-2</v>
      </c>
      <c r="MZ18">
        <v>1.32E-2</v>
      </c>
      <c r="NA18">
        <v>1.32E-2</v>
      </c>
      <c r="NB18">
        <v>1.32E-2</v>
      </c>
      <c r="NC18">
        <v>1.32E-2</v>
      </c>
      <c r="ND18">
        <v>1.3100000000000001E-2</v>
      </c>
      <c r="NE18">
        <v>1.3100000000000001E-2</v>
      </c>
      <c r="NF18">
        <v>1.3100000000000001E-2</v>
      </c>
      <c r="NG18">
        <v>1.3100000000000001E-2</v>
      </c>
      <c r="NH18">
        <v>1.2999999999999999E-2</v>
      </c>
      <c r="NI18">
        <v>1.2999999999999999E-2</v>
      </c>
      <c r="NJ18">
        <v>1.2999999999999999E-2</v>
      </c>
      <c r="NK18">
        <v>1.29E-2</v>
      </c>
      <c r="NL18">
        <v>1.29E-2</v>
      </c>
      <c r="NM18">
        <v>1.29E-2</v>
      </c>
      <c r="NN18">
        <v>1.29E-2</v>
      </c>
      <c r="NO18">
        <v>1.2800000000000001E-2</v>
      </c>
      <c r="NP18">
        <v>1.2800000000000001E-2</v>
      </c>
      <c r="NQ18">
        <v>1.2800000000000001E-2</v>
      </c>
      <c r="NR18">
        <v>1.2800000000000001E-2</v>
      </c>
      <c r="NS18">
        <v>1.2748300000000001E-2</v>
      </c>
      <c r="NT18">
        <v>1.27236E-2</v>
      </c>
      <c r="NU18">
        <v>1.2699999999999999E-2</v>
      </c>
      <c r="NV18">
        <v>1.2699999999999999E-2</v>
      </c>
      <c r="NW18">
        <v>1.26E-2</v>
      </c>
      <c r="NX18">
        <v>1.26252E-2</v>
      </c>
      <c r="NY18">
        <v>1.26E-2</v>
      </c>
      <c r="NZ18">
        <v>1.26E-2</v>
      </c>
      <c r="OA18">
        <v>1.26E-2</v>
      </c>
      <c r="OB18">
        <v>1.2500000000000001E-2</v>
      </c>
      <c r="OC18">
        <v>1.2500000000000001E-2</v>
      </c>
      <c r="OD18">
        <v>1.2500000000000001E-2</v>
      </c>
      <c r="OE18">
        <v>1.2466400000000001E-2</v>
      </c>
      <c r="OF18">
        <v>1.24E-2</v>
      </c>
      <c r="OG18">
        <v>1.2422900000000001E-2</v>
      </c>
      <c r="OH18">
        <v>1.24E-2</v>
      </c>
      <c r="OI18">
        <v>1.24E-2</v>
      </c>
      <c r="OJ18">
        <v>1.2357E-2</v>
      </c>
      <c r="OK18">
        <v>1.23E-2</v>
      </c>
      <c r="OL18">
        <v>1.23E-2</v>
      </c>
    </row>
    <row r="19" spans="1:402" x14ac:dyDescent="0.25">
      <c r="A19" t="s">
        <v>69</v>
      </c>
      <c r="B19" s="27" t="s">
        <v>30</v>
      </c>
      <c r="C19">
        <v>0.98397230000000002</v>
      </c>
      <c r="D19">
        <v>0.94477160000000004</v>
      </c>
      <c r="E19">
        <v>0.88068380000000002</v>
      </c>
      <c r="F19">
        <v>0.79939629999999995</v>
      </c>
      <c r="G19">
        <v>0.71291130000000003</v>
      </c>
      <c r="H19">
        <v>0.62834089999999998</v>
      </c>
      <c r="I19">
        <v>0.55132899999999996</v>
      </c>
      <c r="J19">
        <v>0.48427530000000002</v>
      </c>
      <c r="K19">
        <v>0.42688389999999998</v>
      </c>
      <c r="L19">
        <v>0.37719069999999999</v>
      </c>
      <c r="M19">
        <v>0.33552520000000002</v>
      </c>
      <c r="N19">
        <v>0.29969699999999999</v>
      </c>
      <c r="O19">
        <v>0.26935399999999998</v>
      </c>
      <c r="P19">
        <v>0.24394830000000001</v>
      </c>
      <c r="Q19">
        <v>0.22233220000000001</v>
      </c>
      <c r="R19">
        <v>0.20271449999999999</v>
      </c>
      <c r="S19">
        <v>0.18617610000000001</v>
      </c>
      <c r="T19">
        <v>0.171235</v>
      </c>
      <c r="U19">
        <v>0.1581169</v>
      </c>
      <c r="V19">
        <v>0.1470841</v>
      </c>
      <c r="W19">
        <v>0.13752729999999999</v>
      </c>
      <c r="X19">
        <v>0.12791069999999999</v>
      </c>
      <c r="Y19">
        <v>0.1199001</v>
      </c>
      <c r="Z19">
        <v>0.1121813</v>
      </c>
      <c r="AA19">
        <v>0.1051277</v>
      </c>
      <c r="AB19">
        <v>9.9400000000000002E-2</v>
      </c>
      <c r="AC19">
        <v>9.4500000000000001E-2</v>
      </c>
      <c r="AD19">
        <v>8.8900000000000007E-2</v>
      </c>
      <c r="AE19">
        <v>8.4500000000000006E-2</v>
      </c>
      <c r="AF19">
        <v>0.08</v>
      </c>
      <c r="AG19">
        <v>7.5600000000000001E-2</v>
      </c>
      <c r="AH19">
        <v>7.2400000000000006E-2</v>
      </c>
      <c r="AI19">
        <v>6.9554400000000002E-2</v>
      </c>
      <c r="AJ19">
        <v>6.6000000000000003E-2</v>
      </c>
      <c r="AK19">
        <v>6.3200000000000006E-2</v>
      </c>
      <c r="AL19">
        <v>6.0199999999999997E-2</v>
      </c>
      <c r="AM19">
        <v>5.7260699999999998E-2</v>
      </c>
      <c r="AN19">
        <v>5.5300000000000002E-2</v>
      </c>
      <c r="AO19">
        <v>5.3699999999999998E-2</v>
      </c>
      <c r="AP19">
        <v>5.1299999999999998E-2</v>
      </c>
      <c r="AQ19">
        <v>4.9500000000000002E-2</v>
      </c>
      <c r="AR19">
        <v>4.7500000000000001E-2</v>
      </c>
      <c r="AS19">
        <v>4.5400000000000003E-2</v>
      </c>
      <c r="AT19">
        <v>4.4200000000000003E-2</v>
      </c>
      <c r="AU19">
        <v>4.3200000000000002E-2</v>
      </c>
      <c r="AV19">
        <v>4.1500000000000002E-2</v>
      </c>
      <c r="AW19">
        <v>4.0300000000000002E-2</v>
      </c>
      <c r="AX19">
        <v>3.8800000000000001E-2</v>
      </c>
      <c r="AY19">
        <v>3.7400000000000003E-2</v>
      </c>
      <c r="AZ19">
        <v>3.6499999999999998E-2</v>
      </c>
      <c r="BA19">
        <v>3.56E-2</v>
      </c>
      <c r="BB19">
        <v>3.4500000000000003E-2</v>
      </c>
      <c r="BC19">
        <v>3.3500000000000002E-2</v>
      </c>
      <c r="BD19">
        <v>3.2500000000000001E-2</v>
      </c>
      <c r="BE19">
        <v>3.15E-2</v>
      </c>
      <c r="BF19">
        <v>3.0700000000000002E-2</v>
      </c>
      <c r="BG19">
        <v>2.98E-2</v>
      </c>
      <c r="BH19">
        <v>2.9000000000000001E-2</v>
      </c>
      <c r="BI19">
        <v>2.8199999999999999E-2</v>
      </c>
      <c r="BJ19">
        <v>2.75E-2</v>
      </c>
      <c r="BK19">
        <v>2.6800000000000001E-2</v>
      </c>
      <c r="BL19">
        <v>2.6100000000000002E-2</v>
      </c>
      <c r="BM19">
        <v>2.5399999999999999E-2</v>
      </c>
      <c r="BN19">
        <v>2.47E-2</v>
      </c>
      <c r="BO19">
        <v>2.41E-2</v>
      </c>
      <c r="BP19">
        <v>2.3599999999999999E-2</v>
      </c>
      <c r="BQ19">
        <v>2.3E-2</v>
      </c>
      <c r="BR19">
        <v>2.2495100000000001E-2</v>
      </c>
      <c r="BS19">
        <v>2.1999999999999999E-2</v>
      </c>
      <c r="BT19">
        <v>2.1445700000000002E-2</v>
      </c>
      <c r="BU19">
        <v>2.1000000000000001E-2</v>
      </c>
      <c r="BV19">
        <v>2.0500000000000001E-2</v>
      </c>
      <c r="BW19">
        <v>2.01E-2</v>
      </c>
      <c r="BX19">
        <v>1.9699999999999999E-2</v>
      </c>
      <c r="BY19">
        <v>1.9300000000000001E-2</v>
      </c>
      <c r="BZ19">
        <v>1.8800000000000001E-2</v>
      </c>
      <c r="CA19">
        <v>1.8499999999999999E-2</v>
      </c>
      <c r="CB19">
        <v>1.8100000000000002E-2</v>
      </c>
      <c r="CC19">
        <v>1.78E-2</v>
      </c>
      <c r="CD19">
        <v>1.7399999999999999E-2</v>
      </c>
      <c r="CE19">
        <v>1.7100000000000001E-2</v>
      </c>
      <c r="CF19">
        <v>1.6799999999999999E-2</v>
      </c>
      <c r="CG19">
        <v>1.6442600000000002E-2</v>
      </c>
      <c r="CH19">
        <v>1.6199999999999999E-2</v>
      </c>
      <c r="CI19">
        <v>1.5888800000000002E-2</v>
      </c>
      <c r="CJ19">
        <v>1.5599999999999999E-2</v>
      </c>
      <c r="CK19">
        <v>1.5299999999999999E-2</v>
      </c>
      <c r="CL19">
        <v>1.4999999999999999E-2</v>
      </c>
      <c r="CM19">
        <v>1.4800000000000001E-2</v>
      </c>
      <c r="CN19">
        <v>1.46E-2</v>
      </c>
      <c r="CO19">
        <v>1.43E-2</v>
      </c>
      <c r="CP19">
        <v>1.41E-2</v>
      </c>
      <c r="CQ19">
        <v>1.38E-2</v>
      </c>
      <c r="CR19">
        <v>1.3599999999999999E-2</v>
      </c>
      <c r="CS19">
        <v>1.34E-2</v>
      </c>
      <c r="CT19">
        <v>1.32E-2</v>
      </c>
      <c r="CU19">
        <v>1.2999999999999999E-2</v>
      </c>
      <c r="CV19">
        <v>1.2800000000000001E-2</v>
      </c>
      <c r="CW19">
        <v>1.26E-2</v>
      </c>
      <c r="CX19">
        <v>1.24E-2</v>
      </c>
      <c r="CY19">
        <v>1.2200000000000001E-2</v>
      </c>
      <c r="CZ19">
        <v>1.21E-2</v>
      </c>
      <c r="DA19">
        <v>1.1900000000000001E-2</v>
      </c>
      <c r="DB19">
        <v>1.17E-2</v>
      </c>
      <c r="DC19">
        <v>1.1599999999999999E-2</v>
      </c>
      <c r="DD19">
        <v>1.14E-2</v>
      </c>
      <c r="DE19">
        <v>1.12E-2</v>
      </c>
      <c r="DF19">
        <v>1.11E-2</v>
      </c>
      <c r="DG19">
        <v>1.0999999999999999E-2</v>
      </c>
      <c r="DH19">
        <v>1.0800000000000001E-2</v>
      </c>
      <c r="DI19">
        <v>1.06515E-2</v>
      </c>
      <c r="DJ19">
        <v>1.0500000000000001E-2</v>
      </c>
      <c r="DK19">
        <v>1.04E-2</v>
      </c>
      <c r="DL19">
        <v>1.0200000000000001E-2</v>
      </c>
      <c r="DM19">
        <v>1.01E-2</v>
      </c>
      <c r="DN19">
        <v>0.01</v>
      </c>
      <c r="DO19">
        <v>9.8700000000000003E-3</v>
      </c>
      <c r="DP19">
        <v>9.7300000000000008E-3</v>
      </c>
      <c r="DQ19">
        <v>9.6100000000000005E-3</v>
      </c>
      <c r="DR19">
        <v>9.4999999999999998E-3</v>
      </c>
      <c r="DS19">
        <v>9.4000000000000004E-3</v>
      </c>
      <c r="DT19">
        <v>9.2999999999999992E-3</v>
      </c>
      <c r="DU19">
        <v>9.1800000000000007E-3</v>
      </c>
      <c r="DV19">
        <v>9.0600000000000003E-3</v>
      </c>
      <c r="DW19">
        <v>8.9499999999999996E-3</v>
      </c>
      <c r="DX19">
        <v>8.8500000000000002E-3</v>
      </c>
      <c r="DY19">
        <v>8.7600000000000004E-3</v>
      </c>
      <c r="DZ19">
        <v>8.6700000000000006E-3</v>
      </c>
      <c r="EA19">
        <v>8.5699999999999995E-3</v>
      </c>
      <c r="EB19">
        <v>8.4600000000000005E-3</v>
      </c>
      <c r="EC19">
        <v>8.3700000000000007E-3</v>
      </c>
      <c r="ED19">
        <v>8.2799999999999992E-3</v>
      </c>
      <c r="EE19">
        <v>8.2000000000000007E-3</v>
      </c>
      <c r="EF19">
        <v>8.1099999999999992E-3</v>
      </c>
      <c r="EG19">
        <v>8.0199999999999994E-3</v>
      </c>
      <c r="EH19">
        <v>7.92E-3</v>
      </c>
      <c r="EI19">
        <v>7.8399999999999997E-3</v>
      </c>
      <c r="EJ19">
        <v>7.7600000000000004E-3</v>
      </c>
      <c r="EK19">
        <v>7.6899999999999998E-3</v>
      </c>
      <c r="EL19">
        <v>7.6099999999999996E-3</v>
      </c>
      <c r="EM19">
        <v>7.5300000000000002E-3</v>
      </c>
      <c r="EN19">
        <v>7.45E-3</v>
      </c>
      <c r="EO19">
        <v>7.3699999999999998E-3</v>
      </c>
      <c r="EP19">
        <v>7.3000000000000001E-3</v>
      </c>
      <c r="EQ19">
        <v>7.2300000000000003E-3</v>
      </c>
      <c r="ER19">
        <v>7.1599999999999997E-3</v>
      </c>
      <c r="ES19">
        <v>7.0800000000000004E-3</v>
      </c>
      <c r="ET19">
        <v>7.0099999999999997E-3</v>
      </c>
      <c r="EU19">
        <v>6.94E-3</v>
      </c>
      <c r="EV19">
        <v>6.8799999999999998E-3</v>
      </c>
      <c r="EW19">
        <v>6.8300000000000001E-3</v>
      </c>
      <c r="EX19">
        <v>6.7600000000000004E-3</v>
      </c>
      <c r="EY19">
        <v>6.7000000000000002E-3</v>
      </c>
      <c r="EZ19">
        <v>6.6299999999999996E-3</v>
      </c>
      <c r="FA19">
        <v>6.5599999999999999E-3</v>
      </c>
      <c r="FB19">
        <v>6.5100000000000002E-3</v>
      </c>
      <c r="FC19">
        <v>6.45E-3</v>
      </c>
      <c r="FD19">
        <v>6.4000000000000003E-3</v>
      </c>
      <c r="FE19">
        <v>6.3400000000000001E-3</v>
      </c>
      <c r="FF19">
        <v>6.28E-3</v>
      </c>
      <c r="FG19">
        <v>6.2300000000000003E-3</v>
      </c>
      <c r="FH19">
        <v>6.1799999999999997E-3</v>
      </c>
      <c r="FI19">
        <v>6.13E-3</v>
      </c>
      <c r="FJ19">
        <v>6.0800000000000003E-3</v>
      </c>
      <c r="FK19">
        <v>6.0299999999999998E-3</v>
      </c>
      <c r="FL19">
        <v>5.9800000000000001E-3</v>
      </c>
      <c r="FM19">
        <v>5.9300000000000004E-3</v>
      </c>
      <c r="FN19">
        <v>5.8900000000000003E-3</v>
      </c>
      <c r="FO19">
        <v>5.8399999999999997E-3</v>
      </c>
      <c r="FP19">
        <v>5.7999999999999996E-3</v>
      </c>
      <c r="FQ19">
        <v>5.7499999999999999E-3</v>
      </c>
      <c r="FR19">
        <v>5.7000000000000002E-3</v>
      </c>
      <c r="FS19">
        <v>5.6600000000000001E-3</v>
      </c>
      <c r="FT19">
        <v>5.62E-3</v>
      </c>
      <c r="FU19">
        <v>5.5799999999999999E-3</v>
      </c>
      <c r="FV19">
        <v>5.5399999999999998E-3</v>
      </c>
      <c r="FW19">
        <v>5.4999999999999997E-3</v>
      </c>
      <c r="FX19">
        <v>5.4599999999999996E-3</v>
      </c>
      <c r="FY19">
        <v>5.4200000000000003E-3</v>
      </c>
      <c r="FZ19">
        <v>5.3800000000000002E-3</v>
      </c>
      <c r="GA19">
        <v>5.3400000000000001E-3</v>
      </c>
      <c r="GB19">
        <v>5.3E-3</v>
      </c>
      <c r="GC19">
        <v>5.2700000000000004E-3</v>
      </c>
      <c r="GD19">
        <v>5.2300000000000003E-3</v>
      </c>
      <c r="GE19">
        <v>5.1900000000000002E-3</v>
      </c>
      <c r="GF19">
        <v>5.1500000000000001E-3</v>
      </c>
      <c r="GG19">
        <v>5.1200000000000004E-3</v>
      </c>
      <c r="GH19">
        <v>5.0899999999999999E-3</v>
      </c>
      <c r="GI19">
        <v>5.0499999999999998E-3</v>
      </c>
      <c r="GJ19">
        <v>5.0200000000000002E-3</v>
      </c>
      <c r="GK19">
        <v>4.9899999999999996E-3</v>
      </c>
      <c r="GL19">
        <v>4.9500000000000004E-3</v>
      </c>
      <c r="GM19">
        <v>4.9199999999999999E-3</v>
      </c>
      <c r="GN19">
        <v>4.8900000000000002E-3</v>
      </c>
      <c r="GO19">
        <v>4.8500000000000001E-3</v>
      </c>
      <c r="GP19">
        <v>4.8199999999999996E-3</v>
      </c>
      <c r="GQ19">
        <v>4.79E-3</v>
      </c>
      <c r="GR19">
        <v>4.7600000000000003E-3</v>
      </c>
      <c r="GS19">
        <v>4.7299999999999998E-3</v>
      </c>
      <c r="GT19">
        <v>4.7000000000000002E-3</v>
      </c>
      <c r="GU19">
        <v>4.6800000000000001E-3</v>
      </c>
      <c r="GV19">
        <v>4.6499999999999996E-3</v>
      </c>
      <c r="GW19">
        <v>4.62E-3</v>
      </c>
      <c r="GX19">
        <v>4.5999999999999999E-3</v>
      </c>
      <c r="GY19">
        <v>4.5700000000000003E-3</v>
      </c>
      <c r="GZ19">
        <v>4.5399999999999998E-3</v>
      </c>
      <c r="HA19">
        <v>4.5199999999999997E-3</v>
      </c>
      <c r="HB19">
        <v>4.4900000000000001E-3</v>
      </c>
      <c r="HC19">
        <v>4.4600000000000004E-3</v>
      </c>
      <c r="HD19">
        <v>4.4400000000000004E-3</v>
      </c>
      <c r="HE19">
        <v>4.4099999999999999E-3</v>
      </c>
      <c r="HF19">
        <v>4.3899999999999998E-3</v>
      </c>
      <c r="HG19">
        <v>4.3699999999999998E-3</v>
      </c>
      <c r="HH19">
        <v>4.3499999999999997E-3</v>
      </c>
      <c r="HI19">
        <v>4.3299999999999996E-3</v>
      </c>
      <c r="HJ19">
        <v>4.3E-3</v>
      </c>
      <c r="HK19">
        <v>4.28E-3</v>
      </c>
      <c r="HL19">
        <v>4.2599999999999999E-3</v>
      </c>
      <c r="HM19">
        <v>4.2399999999999998E-3</v>
      </c>
      <c r="HN19">
        <v>4.2199999999999998E-3</v>
      </c>
      <c r="HO19">
        <v>4.1999999999999997E-3</v>
      </c>
      <c r="HP19">
        <v>4.1799999999999997E-3</v>
      </c>
      <c r="HQ19">
        <v>4.1599999999999996E-3</v>
      </c>
      <c r="HR19">
        <v>4.1399999999999996E-3</v>
      </c>
      <c r="HS19">
        <v>4.1200000000000004E-3</v>
      </c>
      <c r="HT19">
        <v>4.1000000000000003E-3</v>
      </c>
      <c r="HU19">
        <v>4.0800000000000003E-3</v>
      </c>
      <c r="HV19">
        <v>4.0600000000000002E-3</v>
      </c>
      <c r="HW19">
        <v>4.0499999999999998E-3</v>
      </c>
      <c r="HX19">
        <v>4.0299999999999997E-3</v>
      </c>
      <c r="HY19">
        <v>4.0099999999999997E-3</v>
      </c>
      <c r="HZ19">
        <v>3.9899999999999996E-3</v>
      </c>
      <c r="IA19">
        <v>3.98E-3</v>
      </c>
      <c r="IB19">
        <v>3.96E-3</v>
      </c>
      <c r="IC19">
        <v>3.9399999999999999E-3</v>
      </c>
      <c r="ID19">
        <v>3.9199999999999999E-3</v>
      </c>
      <c r="IE19">
        <v>3.8999999999999998E-3</v>
      </c>
      <c r="IF19">
        <v>3.8899999999999998E-3</v>
      </c>
      <c r="IG19">
        <v>3.8700000000000002E-3</v>
      </c>
      <c r="IH19">
        <v>3.8600000000000001E-3</v>
      </c>
      <c r="II19">
        <v>3.8400000000000001E-3</v>
      </c>
      <c r="IJ19">
        <v>3.82E-3</v>
      </c>
      <c r="IK19">
        <v>3.81E-3</v>
      </c>
      <c r="IL19">
        <v>3.79E-3</v>
      </c>
      <c r="IM19">
        <v>3.7799999999999999E-3</v>
      </c>
      <c r="IN19">
        <v>3.7599999999999999E-3</v>
      </c>
      <c r="IO19">
        <v>3.7499999999999999E-3</v>
      </c>
      <c r="IP19">
        <v>3.7299999999999998E-3</v>
      </c>
      <c r="IQ19">
        <v>3.7200000000000002E-3</v>
      </c>
      <c r="IR19">
        <v>3.7000000000000002E-3</v>
      </c>
      <c r="IS19">
        <v>3.6900000000000001E-3</v>
      </c>
      <c r="IT19">
        <v>3.6700000000000001E-3</v>
      </c>
      <c r="IU19">
        <v>3.6600000000000001E-3</v>
      </c>
      <c r="IV19">
        <v>3.65E-3</v>
      </c>
      <c r="IW19">
        <v>3.64E-3</v>
      </c>
      <c r="IX19">
        <v>3.62E-3</v>
      </c>
      <c r="IY19">
        <v>3.6099999999999999E-3</v>
      </c>
      <c r="IZ19">
        <v>3.5999999999999999E-3</v>
      </c>
      <c r="JA19">
        <v>3.5899999999999999E-3</v>
      </c>
      <c r="JB19">
        <v>3.5699999999999998E-3</v>
      </c>
      <c r="JC19">
        <v>3.5599999999999998E-3</v>
      </c>
      <c r="JD19">
        <v>3.5500000000000002E-3</v>
      </c>
      <c r="JE19">
        <v>3.5400000000000002E-3</v>
      </c>
      <c r="JF19">
        <v>3.5200000000000001E-3</v>
      </c>
      <c r="JG19">
        <v>3.5100000000000001E-3</v>
      </c>
      <c r="JH19">
        <v>3.5000000000000001E-3</v>
      </c>
      <c r="JI19">
        <v>3.49E-3</v>
      </c>
      <c r="JJ19">
        <v>3.48E-3</v>
      </c>
      <c r="JK19">
        <v>3.46E-3</v>
      </c>
      <c r="JL19">
        <v>3.4499999999999999E-3</v>
      </c>
      <c r="JM19">
        <v>3.4399999999999999E-3</v>
      </c>
      <c r="JN19">
        <v>3.4299999999999999E-3</v>
      </c>
      <c r="JO19">
        <v>3.4199999999999999E-3</v>
      </c>
      <c r="JP19">
        <v>3.4099999999999998E-3</v>
      </c>
      <c r="JQ19">
        <v>3.4099999999999998E-3</v>
      </c>
      <c r="JR19">
        <v>3.3999999999999998E-3</v>
      </c>
      <c r="JS19">
        <v>3.3800000000000002E-3</v>
      </c>
      <c r="JT19">
        <v>3.3700000000000002E-3</v>
      </c>
      <c r="JU19">
        <v>3.3600000000000001E-3</v>
      </c>
      <c r="JV19">
        <v>3.3500000000000001E-3</v>
      </c>
      <c r="JW19">
        <v>3.3400000000000001E-3</v>
      </c>
      <c r="JX19">
        <v>3.3300000000000001E-3</v>
      </c>
      <c r="JY19">
        <v>3.32E-3</v>
      </c>
      <c r="JZ19">
        <v>3.31E-3</v>
      </c>
      <c r="KA19">
        <v>3.3E-3</v>
      </c>
      <c r="KB19">
        <v>3.29E-3</v>
      </c>
      <c r="KC19">
        <v>3.2799999999999999E-3</v>
      </c>
      <c r="KD19">
        <v>3.2799999999999999E-3</v>
      </c>
      <c r="KE19">
        <v>3.2699999999999999E-3</v>
      </c>
      <c r="KF19">
        <v>3.2599999999999999E-3</v>
      </c>
      <c r="KG19">
        <v>3.2499999999999999E-3</v>
      </c>
      <c r="KH19">
        <v>3.2399999999999998E-3</v>
      </c>
      <c r="KI19">
        <v>3.2299999999999998E-3</v>
      </c>
      <c r="KJ19">
        <v>3.2200000000000002E-3</v>
      </c>
      <c r="KK19">
        <v>3.2100000000000002E-3</v>
      </c>
      <c r="KL19">
        <v>3.2100000000000002E-3</v>
      </c>
      <c r="KM19">
        <v>3.2000000000000002E-3</v>
      </c>
      <c r="KN19">
        <v>3.1900000000000001E-3</v>
      </c>
      <c r="KO19">
        <v>3.1800000000000001E-3</v>
      </c>
      <c r="KP19">
        <v>3.1700000000000001E-3</v>
      </c>
      <c r="KQ19">
        <v>3.16E-3</v>
      </c>
      <c r="KR19">
        <v>3.16E-3</v>
      </c>
      <c r="KS19">
        <v>3.15E-3</v>
      </c>
      <c r="KT19">
        <v>3.14E-3</v>
      </c>
      <c r="KU19">
        <v>3.13E-3</v>
      </c>
      <c r="KV19">
        <v>3.1199999999999999E-3</v>
      </c>
      <c r="KW19">
        <v>3.1099999999999999E-3</v>
      </c>
      <c r="KX19">
        <v>3.0999999999999999E-3</v>
      </c>
      <c r="KY19">
        <v>3.0899999999999999E-3</v>
      </c>
      <c r="KZ19">
        <v>3.0799999999999998E-3</v>
      </c>
      <c r="LA19">
        <v>3.0799999999999998E-3</v>
      </c>
      <c r="LB19">
        <v>3.0699999999999998E-3</v>
      </c>
      <c r="LC19">
        <v>3.0599999999999998E-3</v>
      </c>
      <c r="LD19">
        <v>3.0500000000000002E-3</v>
      </c>
      <c r="LE19">
        <v>3.0400000000000002E-3</v>
      </c>
      <c r="LF19">
        <v>3.0300000000000001E-3</v>
      </c>
      <c r="LG19">
        <v>3.0200000000000001E-3</v>
      </c>
      <c r="LH19">
        <v>3.0141999999999999E-3</v>
      </c>
      <c r="LI19">
        <v>3.0000000000000001E-3</v>
      </c>
      <c r="LJ19">
        <v>2.99E-3</v>
      </c>
      <c r="LK19">
        <v>2.98E-3</v>
      </c>
      <c r="LL19">
        <v>2.97E-3</v>
      </c>
      <c r="LM19">
        <v>2.96E-3</v>
      </c>
      <c r="LN19">
        <v>2.9499999999999999E-3</v>
      </c>
      <c r="LO19">
        <v>2.9399999999999999E-3</v>
      </c>
      <c r="LP19">
        <v>2.9299999999999999E-3</v>
      </c>
      <c r="LQ19">
        <v>2.9199999999999999E-3</v>
      </c>
      <c r="LR19">
        <v>2.9099999999999998E-3</v>
      </c>
      <c r="LS19">
        <v>2.8999999999999998E-3</v>
      </c>
      <c r="LT19">
        <v>2.8900000000000002E-3</v>
      </c>
      <c r="LU19">
        <v>2.8800000000000002E-3</v>
      </c>
      <c r="LV19">
        <v>2.8700000000000002E-3</v>
      </c>
      <c r="LW19">
        <v>2.8600000000000001E-3</v>
      </c>
      <c r="LX19">
        <v>2.8500000000000001E-3</v>
      </c>
      <c r="LY19">
        <v>2.8400000000000001E-3</v>
      </c>
      <c r="LZ19">
        <v>2.8300000000000001E-3</v>
      </c>
      <c r="MA19">
        <v>2.82E-3</v>
      </c>
      <c r="MB19">
        <v>2.81E-3</v>
      </c>
      <c r="MC19">
        <v>2.8E-3</v>
      </c>
      <c r="MD19">
        <v>2.7899999999999999E-3</v>
      </c>
      <c r="ME19">
        <v>2.7699999999999999E-3</v>
      </c>
      <c r="MF19">
        <v>2.7599999999999999E-3</v>
      </c>
      <c r="MG19">
        <v>2.7499999999999998E-3</v>
      </c>
      <c r="MH19">
        <v>2.7399999999999998E-3</v>
      </c>
      <c r="MI19">
        <v>2.7299999999999998E-3</v>
      </c>
      <c r="MJ19">
        <v>2.7200000000000002E-3</v>
      </c>
      <c r="MK19">
        <v>2.7100000000000002E-3</v>
      </c>
      <c r="ML19">
        <v>2.7000000000000001E-3</v>
      </c>
      <c r="MM19">
        <v>2.6900000000000001E-3</v>
      </c>
      <c r="MN19">
        <v>2.6700000000000001E-3</v>
      </c>
      <c r="MO19">
        <v>2.66E-3</v>
      </c>
      <c r="MP19">
        <v>2.65E-3</v>
      </c>
      <c r="MQ19">
        <v>2.64E-3</v>
      </c>
      <c r="MR19">
        <v>2.63E-3</v>
      </c>
      <c r="MS19">
        <v>2.6199999999999999E-3</v>
      </c>
      <c r="MT19">
        <v>2.6099999999999999E-3</v>
      </c>
      <c r="MU19">
        <v>2.5999999999999999E-3</v>
      </c>
      <c r="MV19">
        <v>2.5899999999999999E-3</v>
      </c>
      <c r="MW19">
        <v>2.5799999999999998E-3</v>
      </c>
      <c r="MX19">
        <v>2.5699999999999998E-3</v>
      </c>
      <c r="MY19">
        <v>2.5600000000000002E-3</v>
      </c>
      <c r="MZ19">
        <v>2.5500000000000002E-3</v>
      </c>
      <c r="NA19">
        <v>2.5400000000000002E-3</v>
      </c>
      <c r="NB19">
        <v>2.5300000000000001E-3</v>
      </c>
      <c r="NC19">
        <v>2.5200000000000001E-3</v>
      </c>
      <c r="ND19">
        <v>2.5100000000000001E-3</v>
      </c>
      <c r="NE19">
        <v>2.5000000000000001E-3</v>
      </c>
      <c r="NF19">
        <v>2.49E-3</v>
      </c>
      <c r="NG19">
        <v>2.48E-3</v>
      </c>
      <c r="NH19">
        <v>2.47E-3</v>
      </c>
      <c r="NI19">
        <v>2.4599999999999999E-3</v>
      </c>
      <c r="NJ19">
        <v>2.4499999999999999E-3</v>
      </c>
      <c r="NK19">
        <v>2.4399999999999999E-3</v>
      </c>
      <c r="NL19">
        <v>2.4299999999999999E-3</v>
      </c>
      <c r="NM19">
        <v>2.4199999999999998E-3</v>
      </c>
      <c r="NN19">
        <v>2.4099999999999998E-3</v>
      </c>
      <c r="NO19">
        <v>2.3999999999999998E-3</v>
      </c>
      <c r="NP19">
        <v>2.3900000000000002E-3</v>
      </c>
      <c r="NQ19">
        <v>2.3800000000000002E-3</v>
      </c>
      <c r="NR19">
        <v>2.3700000000000001E-3</v>
      </c>
      <c r="NS19">
        <v>2.3600000000000001E-3</v>
      </c>
      <c r="NT19">
        <v>2.3500000000000001E-3</v>
      </c>
      <c r="NU19">
        <v>2.3400000000000001E-3</v>
      </c>
      <c r="NV19">
        <v>2.33E-3</v>
      </c>
      <c r="NW19">
        <v>2.33E-3</v>
      </c>
      <c r="NX19">
        <v>2.32E-3</v>
      </c>
      <c r="NY19">
        <v>2.31E-3</v>
      </c>
      <c r="NZ19">
        <v>2.3E-3</v>
      </c>
      <c r="OA19">
        <v>2.2899999999999999E-3</v>
      </c>
      <c r="OB19">
        <v>2.2799999999999999E-3</v>
      </c>
      <c r="OC19">
        <v>2.2699999999999999E-3</v>
      </c>
      <c r="OD19">
        <v>2.2599999999999999E-3</v>
      </c>
      <c r="OE19">
        <v>2.2499999999999998E-3</v>
      </c>
      <c r="OF19">
        <v>2.2399999999999998E-3</v>
      </c>
      <c r="OG19">
        <v>2.2300000000000002E-3</v>
      </c>
      <c r="OH19">
        <v>2.2200000000000002E-3</v>
      </c>
      <c r="OI19">
        <v>2.2100000000000002E-3</v>
      </c>
      <c r="OJ19">
        <v>2.2000000000000001E-3</v>
      </c>
      <c r="OK19">
        <v>2.1900000000000001E-3</v>
      </c>
      <c r="OL19">
        <v>2.1800000000000001E-3</v>
      </c>
    </row>
    <row r="20" spans="1:402" x14ac:dyDescent="0.25">
      <c r="A20" t="s">
        <v>69</v>
      </c>
      <c r="B20" s="27" t="s">
        <v>34</v>
      </c>
      <c r="C20">
        <v>1.019625</v>
      </c>
      <c r="D20">
        <v>0.88167600000000002</v>
      </c>
      <c r="E20">
        <v>0.72103329999999999</v>
      </c>
      <c r="F20">
        <v>0.57647740000000003</v>
      </c>
      <c r="G20">
        <v>0.46092640000000001</v>
      </c>
      <c r="H20">
        <v>0.37165140000000002</v>
      </c>
      <c r="I20">
        <v>0.3035139</v>
      </c>
      <c r="J20">
        <v>0.25167020000000001</v>
      </c>
      <c r="K20">
        <v>0.21184259999999999</v>
      </c>
      <c r="L20">
        <v>0.18039450000000001</v>
      </c>
      <c r="M20">
        <v>0.1557248</v>
      </c>
      <c r="N20">
        <v>0.13571349999999999</v>
      </c>
      <c r="O20">
        <v>0.1195518</v>
      </c>
      <c r="P20">
        <v>0.10645250000000001</v>
      </c>
      <c r="Q20">
        <v>9.5799999999999996E-2</v>
      </c>
      <c r="R20">
        <v>8.6400000000000005E-2</v>
      </c>
      <c r="S20">
        <v>7.8536300000000003E-2</v>
      </c>
      <c r="T20">
        <v>7.1599999999999997E-2</v>
      </c>
      <c r="U20">
        <v>6.5699999999999995E-2</v>
      </c>
      <c r="V20">
        <v>6.0600000000000001E-2</v>
      </c>
      <c r="W20">
        <v>5.6458700000000001E-2</v>
      </c>
      <c r="X20">
        <v>5.2299999999999999E-2</v>
      </c>
      <c r="Y20">
        <v>4.8899999999999999E-2</v>
      </c>
      <c r="Z20">
        <v>4.5900000000000003E-2</v>
      </c>
      <c r="AA20">
        <v>4.3200000000000002E-2</v>
      </c>
      <c r="AB20">
        <v>4.0899999999999999E-2</v>
      </c>
      <c r="AC20">
        <v>3.8899999999999997E-2</v>
      </c>
      <c r="AD20">
        <v>3.6700000000000003E-2</v>
      </c>
      <c r="AE20">
        <v>3.49E-2</v>
      </c>
      <c r="AF20">
        <v>3.3099999999999997E-2</v>
      </c>
      <c r="AG20">
        <v>3.1307799999999997E-2</v>
      </c>
      <c r="AH20">
        <v>2.9899999999999999E-2</v>
      </c>
      <c r="AI20">
        <v>2.86E-2</v>
      </c>
      <c r="AJ20">
        <v>2.7199999999999998E-2</v>
      </c>
      <c r="AK20">
        <v>2.5999999999999999E-2</v>
      </c>
      <c r="AL20">
        <v>2.4799999999999999E-2</v>
      </c>
      <c r="AM20">
        <v>2.3699999999999999E-2</v>
      </c>
      <c r="AN20">
        <v>2.2700000000000001E-2</v>
      </c>
      <c r="AO20">
        <v>2.18E-2</v>
      </c>
      <c r="AP20">
        <v>2.0799999999999999E-2</v>
      </c>
      <c r="AQ20">
        <v>1.9977499999999999E-2</v>
      </c>
      <c r="AR20">
        <v>1.9199999999999998E-2</v>
      </c>
      <c r="AS20">
        <v>1.84E-2</v>
      </c>
      <c r="AT20">
        <v>1.77E-2</v>
      </c>
      <c r="AU20">
        <v>1.7000000000000001E-2</v>
      </c>
      <c r="AV20">
        <v>1.6364199999999999E-2</v>
      </c>
      <c r="AW20">
        <v>1.5800000000000002E-2</v>
      </c>
      <c r="AX20">
        <v>1.52E-2</v>
      </c>
      <c r="AY20">
        <v>1.47E-2</v>
      </c>
      <c r="AZ20">
        <v>1.4200000000000001E-2</v>
      </c>
      <c r="BA20">
        <v>1.37E-2</v>
      </c>
      <c r="BB20">
        <v>1.3299999999999999E-2</v>
      </c>
      <c r="BC20">
        <v>1.2800000000000001E-2</v>
      </c>
      <c r="BD20">
        <v>1.2500000000000001E-2</v>
      </c>
      <c r="BE20">
        <v>1.21E-2</v>
      </c>
      <c r="BF20">
        <v>1.17E-2</v>
      </c>
      <c r="BG20">
        <v>1.14E-2</v>
      </c>
      <c r="BH20">
        <v>1.0999999999999999E-2</v>
      </c>
      <c r="BI20">
        <v>1.0699999999999999E-2</v>
      </c>
      <c r="BJ20">
        <v>1.04E-2</v>
      </c>
      <c r="BK20">
        <v>1.01E-2</v>
      </c>
      <c r="BL20">
        <v>9.8700000000000003E-3</v>
      </c>
      <c r="BM20">
        <v>9.5999999999999992E-3</v>
      </c>
      <c r="BN20">
        <v>9.3500000000000007E-3</v>
      </c>
      <c r="BO20">
        <v>9.11E-3</v>
      </c>
      <c r="BP20">
        <v>8.8900000000000003E-3</v>
      </c>
      <c r="BQ20">
        <v>8.6800000000000002E-3</v>
      </c>
      <c r="BR20">
        <v>8.4799999999999997E-3</v>
      </c>
      <c r="BS20">
        <v>8.2699999999999996E-3</v>
      </c>
      <c r="BT20">
        <v>8.0700000000000008E-3</v>
      </c>
      <c r="BU20">
        <v>7.8799999999999999E-3</v>
      </c>
      <c r="BV20">
        <v>7.7099999999999998E-3</v>
      </c>
      <c r="BW20">
        <v>7.5500000000000003E-3</v>
      </c>
      <c r="BX20">
        <v>7.3899999999999999E-3</v>
      </c>
      <c r="BY20">
        <v>7.2199999999999999E-3</v>
      </c>
      <c r="BZ20">
        <v>7.0600000000000003E-3</v>
      </c>
      <c r="CA20">
        <v>6.9199999999999999E-3</v>
      </c>
      <c r="CB20">
        <v>6.7799999999999996E-3</v>
      </c>
      <c r="CC20">
        <v>6.6499999999999997E-3</v>
      </c>
      <c r="CD20">
        <v>6.5199999999999998E-3</v>
      </c>
      <c r="CE20">
        <v>6.3899999999999998E-3</v>
      </c>
      <c r="CF20">
        <v>6.2599999999999999E-3</v>
      </c>
      <c r="CG20">
        <v>6.13E-3</v>
      </c>
      <c r="CH20">
        <v>6.0299999999999998E-3</v>
      </c>
      <c r="CI20">
        <v>5.9199999999999999E-3</v>
      </c>
      <c r="CJ20">
        <v>5.8199999999999997E-3</v>
      </c>
      <c r="CK20">
        <v>5.7099999999999998E-3</v>
      </c>
      <c r="CL20">
        <v>5.5999999999999999E-3</v>
      </c>
      <c r="CM20">
        <v>5.4999999999999997E-3</v>
      </c>
      <c r="CN20">
        <v>5.4000000000000003E-3</v>
      </c>
      <c r="CO20">
        <v>5.3200000000000001E-3</v>
      </c>
      <c r="CP20">
        <v>5.2300000000000003E-3</v>
      </c>
      <c r="CQ20">
        <v>5.1399999999999996E-3</v>
      </c>
      <c r="CR20">
        <v>5.0499999999999998E-3</v>
      </c>
      <c r="CS20">
        <v>4.96E-3</v>
      </c>
      <c r="CT20">
        <v>4.8900000000000002E-3</v>
      </c>
      <c r="CU20">
        <v>4.81E-3</v>
      </c>
      <c r="CV20">
        <v>4.7400000000000003E-3</v>
      </c>
      <c r="CW20">
        <v>4.6699999999999997E-3</v>
      </c>
      <c r="CX20">
        <v>4.5900000000000003E-3</v>
      </c>
      <c r="CY20">
        <v>4.5199999999999997E-3</v>
      </c>
      <c r="CZ20">
        <v>4.45E-3</v>
      </c>
      <c r="DA20">
        <v>4.3899999999999998E-3</v>
      </c>
      <c r="DB20">
        <v>4.3299999999999996E-3</v>
      </c>
      <c r="DC20">
        <v>4.2700000000000004E-3</v>
      </c>
      <c r="DD20">
        <v>4.1999999999999997E-3</v>
      </c>
      <c r="DE20">
        <v>4.1399999999999996E-3</v>
      </c>
      <c r="DF20">
        <v>4.0800000000000003E-3</v>
      </c>
      <c r="DG20">
        <v>4.0299999999999997E-3</v>
      </c>
      <c r="DH20">
        <v>3.98E-3</v>
      </c>
      <c r="DI20">
        <v>3.9199999999999999E-3</v>
      </c>
      <c r="DJ20">
        <v>3.8700000000000002E-3</v>
      </c>
      <c r="DK20">
        <v>3.82E-3</v>
      </c>
      <c r="DL20">
        <v>3.7699999999999999E-3</v>
      </c>
      <c r="DM20">
        <v>3.7200000000000002E-3</v>
      </c>
      <c r="DN20">
        <v>3.6800000000000001E-3</v>
      </c>
      <c r="DO20">
        <v>3.63E-3</v>
      </c>
      <c r="DP20">
        <v>3.5799999999999998E-3</v>
      </c>
      <c r="DQ20">
        <v>3.5300000000000002E-3</v>
      </c>
      <c r="DR20">
        <v>3.49E-3</v>
      </c>
      <c r="DS20">
        <v>3.46E-3</v>
      </c>
      <c r="DT20">
        <v>3.4199999999999999E-3</v>
      </c>
      <c r="DU20">
        <v>3.3800000000000002E-3</v>
      </c>
      <c r="DV20">
        <v>3.3400000000000001E-3</v>
      </c>
      <c r="DW20">
        <v>3.29E-3</v>
      </c>
      <c r="DX20">
        <v>3.2599999999999999E-3</v>
      </c>
      <c r="DY20">
        <v>3.2200000000000002E-3</v>
      </c>
      <c r="DZ20">
        <v>3.1900000000000001E-3</v>
      </c>
      <c r="EA20">
        <v>3.15E-3</v>
      </c>
      <c r="EB20">
        <v>3.1199999999999999E-3</v>
      </c>
      <c r="EC20">
        <v>3.0799999999999998E-3</v>
      </c>
      <c r="ED20">
        <v>3.0400000000000002E-3</v>
      </c>
      <c r="EE20">
        <v>3.0100000000000001E-3</v>
      </c>
      <c r="EF20">
        <v>2.98E-3</v>
      </c>
      <c r="EG20">
        <v>2.9499999999999999E-3</v>
      </c>
      <c r="EH20">
        <v>2.9199999999999999E-3</v>
      </c>
      <c r="EI20">
        <v>2.8800000000000002E-3</v>
      </c>
      <c r="EJ20">
        <v>2.8500000000000001E-3</v>
      </c>
      <c r="EK20">
        <v>2.82E-3</v>
      </c>
      <c r="EL20">
        <v>2.7899999999999999E-3</v>
      </c>
      <c r="EM20">
        <v>2.7699999999999999E-3</v>
      </c>
      <c r="EN20">
        <v>2.7399999999999998E-3</v>
      </c>
      <c r="EO20">
        <v>2.7100000000000002E-3</v>
      </c>
      <c r="EP20">
        <v>2.6800000000000001E-3</v>
      </c>
      <c r="EQ20">
        <v>2.65E-3</v>
      </c>
      <c r="ER20">
        <v>2.63E-3</v>
      </c>
      <c r="ES20">
        <v>2.5999999999999999E-3</v>
      </c>
      <c r="ET20">
        <v>2.5699999999999998E-3</v>
      </c>
      <c r="EU20">
        <v>2.5400000000000002E-3</v>
      </c>
      <c r="EV20">
        <v>2.5200000000000001E-3</v>
      </c>
      <c r="EW20">
        <v>2.5000000000000001E-3</v>
      </c>
      <c r="EX20">
        <v>2.48E-3</v>
      </c>
      <c r="EY20">
        <v>2.4499999999999999E-3</v>
      </c>
      <c r="EZ20">
        <v>2.4299999999999999E-3</v>
      </c>
      <c r="FA20">
        <v>2.3999999999999998E-3</v>
      </c>
      <c r="FB20">
        <v>2.3800000000000002E-3</v>
      </c>
      <c r="FC20">
        <v>2.3600000000000001E-3</v>
      </c>
      <c r="FD20">
        <v>2.3400000000000001E-3</v>
      </c>
      <c r="FE20">
        <v>2.32E-3</v>
      </c>
      <c r="FF20">
        <v>2.3E-3</v>
      </c>
      <c r="FG20">
        <v>2.2699999999999999E-3</v>
      </c>
      <c r="FH20">
        <v>2.2499999999999998E-3</v>
      </c>
      <c r="FI20">
        <v>2.2399999999999998E-3</v>
      </c>
      <c r="FJ20">
        <v>2.2200000000000002E-3</v>
      </c>
      <c r="FK20">
        <v>2.2000000000000001E-3</v>
      </c>
      <c r="FL20">
        <v>2.1800000000000001E-3</v>
      </c>
      <c r="FM20">
        <v>2.16E-3</v>
      </c>
      <c r="FN20">
        <v>2.14E-3</v>
      </c>
      <c r="FO20">
        <v>2.1299999999999999E-3</v>
      </c>
      <c r="FP20">
        <v>2.1099999999999999E-3</v>
      </c>
      <c r="FQ20">
        <v>2.0899999999999998E-3</v>
      </c>
      <c r="FR20">
        <v>2.0799999999999998E-3</v>
      </c>
      <c r="FS20">
        <v>2.0600000000000002E-3</v>
      </c>
      <c r="FT20">
        <v>2.0400000000000001E-3</v>
      </c>
      <c r="FU20">
        <v>2.0300000000000001E-3</v>
      </c>
      <c r="FV20">
        <v>2.0100000000000001E-3</v>
      </c>
      <c r="FW20">
        <v>2E-3</v>
      </c>
      <c r="FX20">
        <v>1.98E-3</v>
      </c>
      <c r="FY20">
        <v>1.97E-3</v>
      </c>
      <c r="FZ20">
        <v>1.9499999999999999E-3</v>
      </c>
      <c r="GA20">
        <v>1.9400000000000001E-3</v>
      </c>
      <c r="GB20">
        <v>1.9300000000000001E-3</v>
      </c>
      <c r="GC20">
        <v>1.92E-3</v>
      </c>
      <c r="GD20">
        <v>1.9E-3</v>
      </c>
      <c r="GE20">
        <v>1.89E-3</v>
      </c>
      <c r="GF20">
        <v>1.8699999999999999E-3</v>
      </c>
      <c r="GG20">
        <v>1.8600000000000001E-3</v>
      </c>
      <c r="GH20">
        <v>1.8500000000000001E-3</v>
      </c>
      <c r="GI20">
        <v>1.8400000000000001E-3</v>
      </c>
      <c r="GJ20">
        <v>1.83E-3</v>
      </c>
      <c r="GK20">
        <v>1.81E-3</v>
      </c>
      <c r="GL20">
        <v>1.8E-3</v>
      </c>
      <c r="GM20">
        <v>1.7899999999999999E-3</v>
      </c>
      <c r="GN20">
        <v>1.7799999999999999E-3</v>
      </c>
      <c r="GO20">
        <v>1.7700000000000001E-3</v>
      </c>
      <c r="GP20">
        <v>1.7600000000000001E-3</v>
      </c>
      <c r="GQ20">
        <v>1.75E-3</v>
      </c>
      <c r="GR20">
        <v>1.74E-3</v>
      </c>
      <c r="GS20">
        <v>1.73E-3</v>
      </c>
      <c r="GT20">
        <v>1.72E-3</v>
      </c>
      <c r="GU20">
        <v>1.7099999999999999E-3</v>
      </c>
      <c r="GV20">
        <v>1.6999999999999999E-3</v>
      </c>
      <c r="GW20">
        <v>1.6900000000000001E-3</v>
      </c>
      <c r="GX20">
        <v>1.6800000000000001E-3</v>
      </c>
      <c r="GY20">
        <v>1.67E-3</v>
      </c>
      <c r="GZ20">
        <v>1.67E-3</v>
      </c>
      <c r="HA20">
        <v>1.66E-3</v>
      </c>
      <c r="HB20">
        <v>1.65E-3</v>
      </c>
      <c r="HC20">
        <v>1.64E-3</v>
      </c>
      <c r="HD20">
        <v>1.6299999999999999E-3</v>
      </c>
      <c r="HE20">
        <v>1.6299999999999999E-3</v>
      </c>
      <c r="HF20">
        <v>1.6199999999999999E-3</v>
      </c>
      <c r="HG20">
        <v>1.6100000000000001E-3</v>
      </c>
      <c r="HH20">
        <v>1.6000000000000001E-3</v>
      </c>
      <c r="HI20">
        <v>1.6000000000000001E-3</v>
      </c>
      <c r="HJ20">
        <v>1.5900000000000001E-3</v>
      </c>
      <c r="HK20">
        <v>1.58E-3</v>
      </c>
      <c r="HL20">
        <v>1.58E-3</v>
      </c>
      <c r="HM20">
        <v>1.57E-3</v>
      </c>
      <c r="HN20">
        <v>1.56E-3</v>
      </c>
      <c r="HO20">
        <v>1.56E-3</v>
      </c>
      <c r="HP20">
        <v>1.5499999999999999E-3</v>
      </c>
      <c r="HQ20">
        <v>1.5399999999999999E-3</v>
      </c>
      <c r="HR20">
        <v>1.5399999999999999E-3</v>
      </c>
      <c r="HS20">
        <v>1.5299999999999999E-3</v>
      </c>
      <c r="HT20">
        <v>1.5200000000000001E-3</v>
      </c>
      <c r="HU20">
        <v>1.5200000000000001E-3</v>
      </c>
      <c r="HV20">
        <v>1.5100000000000001E-3</v>
      </c>
      <c r="HW20">
        <v>1.5100000000000001E-3</v>
      </c>
      <c r="HX20">
        <v>1.5E-3</v>
      </c>
      <c r="HY20">
        <v>1.49E-3</v>
      </c>
      <c r="HZ20">
        <v>1.49E-3</v>
      </c>
      <c r="IA20">
        <v>1.48E-3</v>
      </c>
      <c r="IB20">
        <v>1.48E-3</v>
      </c>
      <c r="IC20">
        <v>1.47E-3</v>
      </c>
      <c r="ID20">
        <v>1.4599999999999999E-3</v>
      </c>
      <c r="IE20">
        <v>1.4599999999999999E-3</v>
      </c>
      <c r="IF20">
        <v>1.4499999999999999E-3</v>
      </c>
      <c r="IG20">
        <v>1.4499999999999999E-3</v>
      </c>
      <c r="IH20">
        <v>1.4400000000000001E-3</v>
      </c>
      <c r="II20">
        <v>1.4400000000000001E-3</v>
      </c>
      <c r="IJ20">
        <v>1.4300000000000001E-3</v>
      </c>
      <c r="IK20">
        <v>1.4300000000000001E-3</v>
      </c>
      <c r="IL20">
        <v>1.42E-3</v>
      </c>
      <c r="IM20">
        <v>1.42E-3</v>
      </c>
      <c r="IN20">
        <v>1.41E-3</v>
      </c>
      <c r="IO20">
        <v>1.41E-3</v>
      </c>
      <c r="IP20">
        <v>1.4E-3</v>
      </c>
      <c r="IQ20">
        <v>1.4E-3</v>
      </c>
      <c r="IR20">
        <v>1.4E-3</v>
      </c>
      <c r="IS20">
        <v>1.39E-3</v>
      </c>
      <c r="IT20">
        <v>1.39E-3</v>
      </c>
      <c r="IU20">
        <v>1.39E-3</v>
      </c>
      <c r="IV20">
        <v>1.3799999999999999E-3</v>
      </c>
      <c r="IW20">
        <v>1.3799999999999999E-3</v>
      </c>
      <c r="IX20">
        <v>1.3799999999999999E-3</v>
      </c>
      <c r="IY20">
        <v>1.3699999999999999E-3</v>
      </c>
      <c r="IZ20">
        <v>1.3699999999999999E-3</v>
      </c>
      <c r="JA20">
        <v>1.3699999999999999E-3</v>
      </c>
      <c r="JB20">
        <v>1.3699999999999999E-3</v>
      </c>
      <c r="JC20">
        <v>1.3600000000000001E-3</v>
      </c>
      <c r="JD20">
        <v>1.3600000000000001E-3</v>
      </c>
      <c r="JE20">
        <v>1.3600000000000001E-3</v>
      </c>
      <c r="JF20">
        <v>1.3500000000000001E-3</v>
      </c>
      <c r="JG20">
        <v>1.3500000000000001E-3</v>
      </c>
      <c r="JH20">
        <v>1.3500000000000001E-3</v>
      </c>
      <c r="JI20">
        <v>1.3500000000000001E-3</v>
      </c>
      <c r="JJ20">
        <v>1.34E-3</v>
      </c>
      <c r="JK20">
        <v>1.34E-3</v>
      </c>
      <c r="JL20">
        <v>1.34E-3</v>
      </c>
      <c r="JM20">
        <v>1.34E-3</v>
      </c>
      <c r="JN20">
        <v>1.34E-3</v>
      </c>
      <c r="JO20">
        <v>1.34E-3</v>
      </c>
      <c r="JP20">
        <v>1.33E-3</v>
      </c>
      <c r="JQ20">
        <v>1.33E-3</v>
      </c>
      <c r="JR20">
        <v>1.33E-3</v>
      </c>
      <c r="JS20">
        <v>1.33E-3</v>
      </c>
      <c r="JT20">
        <v>1.33E-3</v>
      </c>
      <c r="JU20">
        <v>1.32E-3</v>
      </c>
      <c r="JV20">
        <v>1.32E-3</v>
      </c>
      <c r="JW20">
        <v>1.32E-3</v>
      </c>
      <c r="JX20">
        <v>1.32E-3</v>
      </c>
      <c r="JY20">
        <v>1.32E-3</v>
      </c>
      <c r="JZ20">
        <v>1.31E-3</v>
      </c>
      <c r="KA20">
        <v>1.31E-3</v>
      </c>
      <c r="KB20">
        <v>1.31E-3</v>
      </c>
      <c r="KC20">
        <v>1.31E-3</v>
      </c>
      <c r="KD20">
        <v>1.31E-3</v>
      </c>
      <c r="KE20">
        <v>1.2999999999999999E-3</v>
      </c>
      <c r="KF20">
        <v>1.2999999999999999E-3</v>
      </c>
      <c r="KG20">
        <v>1.2999999999999999E-3</v>
      </c>
      <c r="KH20">
        <v>1.2999999999999999E-3</v>
      </c>
      <c r="KI20">
        <v>1.2955E-3</v>
      </c>
      <c r="KJ20">
        <v>1.2899999999999999E-3</v>
      </c>
      <c r="KK20">
        <v>1.2899999999999999E-3</v>
      </c>
      <c r="KL20">
        <v>1.2899999999999999E-3</v>
      </c>
      <c r="KM20">
        <v>1.2899999999999999E-3</v>
      </c>
      <c r="KN20">
        <v>1.2800000000000001E-3</v>
      </c>
      <c r="KO20">
        <v>1.2800000000000001E-3</v>
      </c>
      <c r="KP20">
        <v>1.2800000000000001E-3</v>
      </c>
      <c r="KQ20">
        <v>1.2800000000000001E-3</v>
      </c>
      <c r="KR20">
        <v>1.2700000000000001E-3</v>
      </c>
      <c r="KS20">
        <v>1.2708000000000001E-3</v>
      </c>
      <c r="KT20">
        <v>1.2700000000000001E-3</v>
      </c>
      <c r="KU20">
        <v>1.2600000000000001E-3</v>
      </c>
      <c r="KV20">
        <v>1.2600000000000001E-3</v>
      </c>
      <c r="KW20">
        <v>1.2600000000000001E-3</v>
      </c>
      <c r="KX20">
        <v>1.2600000000000001E-3</v>
      </c>
      <c r="KY20">
        <v>1.25E-3</v>
      </c>
      <c r="KZ20">
        <v>1.25E-3</v>
      </c>
      <c r="LA20">
        <v>1.25E-3</v>
      </c>
      <c r="LB20">
        <v>1.24E-3</v>
      </c>
      <c r="LC20">
        <v>1.24E-3</v>
      </c>
      <c r="LD20">
        <v>1.24E-3</v>
      </c>
      <c r="LE20">
        <v>1.23E-3</v>
      </c>
      <c r="LF20">
        <v>1.23E-3</v>
      </c>
      <c r="LG20">
        <v>1.23E-3</v>
      </c>
      <c r="LH20">
        <v>1.2199999999999999E-3</v>
      </c>
      <c r="LI20">
        <v>1.2199999999999999E-3</v>
      </c>
      <c r="LJ20">
        <v>1.2099999999999999E-3</v>
      </c>
      <c r="LK20">
        <v>1.2099999999999999E-3</v>
      </c>
      <c r="LL20">
        <v>1.2099999999999999E-3</v>
      </c>
      <c r="LM20">
        <v>1.1999999999999999E-3</v>
      </c>
      <c r="LN20">
        <v>1.1999999999999999E-3</v>
      </c>
      <c r="LO20">
        <v>1.1900000000000001E-3</v>
      </c>
      <c r="LP20">
        <v>1.1900000000000001E-3</v>
      </c>
      <c r="LQ20">
        <v>1.1900000000000001E-3</v>
      </c>
      <c r="LR20">
        <v>1.1800000000000001E-3</v>
      </c>
      <c r="LS20">
        <v>1.1800000000000001E-3</v>
      </c>
      <c r="LT20">
        <v>1.17E-3</v>
      </c>
      <c r="LU20">
        <v>1.17E-3</v>
      </c>
      <c r="LV20">
        <v>1.16E-3</v>
      </c>
      <c r="LW20">
        <v>1.16E-3</v>
      </c>
      <c r="LX20">
        <v>1.16E-3</v>
      </c>
      <c r="LY20">
        <v>1.15E-3</v>
      </c>
      <c r="LZ20">
        <v>1.15E-3</v>
      </c>
      <c r="MA20">
        <v>1.14E-3</v>
      </c>
      <c r="MB20">
        <v>1.14E-3</v>
      </c>
      <c r="MC20">
        <v>1.1299999999999999E-3</v>
      </c>
      <c r="MD20">
        <v>1.1299999999999999E-3</v>
      </c>
      <c r="ME20">
        <v>1.1299999999999999E-3</v>
      </c>
      <c r="MF20">
        <v>1.1199999999999999E-3</v>
      </c>
      <c r="MG20">
        <v>1.1199999999999999E-3</v>
      </c>
      <c r="MH20">
        <v>1.1100000000000001E-3</v>
      </c>
      <c r="MI20">
        <v>1.1100000000000001E-3</v>
      </c>
      <c r="MJ20">
        <v>1.1000000000000001E-3</v>
      </c>
      <c r="MK20">
        <v>1.1000000000000001E-3</v>
      </c>
      <c r="ML20">
        <v>1.09E-3</v>
      </c>
      <c r="MM20">
        <v>1.09E-3</v>
      </c>
      <c r="MN20">
        <v>1.09E-3</v>
      </c>
      <c r="MO20">
        <v>1.08E-3</v>
      </c>
      <c r="MP20">
        <v>1.08E-3</v>
      </c>
      <c r="MQ20">
        <v>1.07E-3</v>
      </c>
      <c r="MR20">
        <v>1.07E-3</v>
      </c>
      <c r="MS20">
        <v>1.07E-3</v>
      </c>
      <c r="MT20">
        <v>1.06E-3</v>
      </c>
      <c r="MU20">
        <v>1.06E-3</v>
      </c>
      <c r="MV20">
        <v>1.0499999999999999E-3</v>
      </c>
      <c r="MW20">
        <v>1.0499999999999999E-3</v>
      </c>
      <c r="MX20">
        <v>1.0499999999999999E-3</v>
      </c>
      <c r="MY20">
        <v>1.0399999999999999E-3</v>
      </c>
      <c r="MZ20">
        <v>1.0399999999999999E-3</v>
      </c>
      <c r="NA20">
        <v>1.0300000000000001E-3</v>
      </c>
      <c r="NB20">
        <v>1.0300000000000001E-3</v>
      </c>
      <c r="NC20">
        <v>1.0200000000000001E-3</v>
      </c>
      <c r="ND20">
        <v>1.0200000000000001E-3</v>
      </c>
      <c r="NE20">
        <v>1.0200000000000001E-3</v>
      </c>
      <c r="NF20">
        <v>1.01E-3</v>
      </c>
      <c r="NG20">
        <v>1.01E-3</v>
      </c>
      <c r="NH20">
        <v>1E-3</v>
      </c>
      <c r="NI20">
        <v>1E-3</v>
      </c>
      <c r="NJ20">
        <v>9.9599999999999992E-4</v>
      </c>
      <c r="NK20">
        <v>9.9200000000000004E-4</v>
      </c>
      <c r="NL20">
        <v>9.8799999999999995E-4</v>
      </c>
      <c r="NM20">
        <v>9.8400000000000007E-4</v>
      </c>
      <c r="NN20">
        <v>9.7999999999999997E-4</v>
      </c>
      <c r="NO20">
        <v>9.7599999999999998E-4</v>
      </c>
      <c r="NP20">
        <v>9.7199999999999999E-4</v>
      </c>
      <c r="NQ20">
        <v>9.68E-4</v>
      </c>
      <c r="NR20">
        <v>9.6400000000000001E-4</v>
      </c>
      <c r="NS20">
        <v>9.6100000000000005E-4</v>
      </c>
      <c r="NT20">
        <v>9.5699999999999995E-4</v>
      </c>
      <c r="NU20">
        <v>9.5299999999999996E-4</v>
      </c>
      <c r="NV20">
        <v>9.4899999999999997E-4</v>
      </c>
      <c r="NW20">
        <v>9.4600000000000001E-4</v>
      </c>
      <c r="NX20">
        <v>9.4200000000000002E-4</v>
      </c>
      <c r="NY20">
        <v>9.3800000000000003E-4</v>
      </c>
      <c r="NZ20">
        <v>9.3400000000000004E-4</v>
      </c>
      <c r="OA20">
        <v>9.3000000000000005E-4</v>
      </c>
      <c r="OB20">
        <v>9.2599999999999996E-4</v>
      </c>
      <c r="OC20">
        <v>9.2199999999999997E-4</v>
      </c>
      <c r="OD20">
        <v>9.1799999999999998E-4</v>
      </c>
      <c r="OE20">
        <v>9.1399999999999999E-4</v>
      </c>
      <c r="OF20">
        <v>9.1E-4</v>
      </c>
      <c r="OG20">
        <v>9.0600000000000001E-4</v>
      </c>
      <c r="OH20">
        <v>9.0200000000000002E-4</v>
      </c>
      <c r="OI20">
        <v>8.9899999999999995E-4</v>
      </c>
      <c r="OJ20">
        <v>8.9499999999999996E-4</v>
      </c>
      <c r="OK20">
        <v>8.9099999999999997E-4</v>
      </c>
      <c r="OL20">
        <v>8.8800000000000001E-4</v>
      </c>
    </row>
    <row r="21" spans="1:402" x14ac:dyDescent="0.25">
      <c r="A21" t="s">
        <v>69</v>
      </c>
      <c r="B21" s="27" t="s">
        <v>28</v>
      </c>
      <c r="C21">
        <v>0.92973019999999995</v>
      </c>
      <c r="D21">
        <v>0.69227490000000003</v>
      </c>
      <c r="E21">
        <v>0.50377000000000005</v>
      </c>
      <c r="F21">
        <v>0.37064000000000002</v>
      </c>
      <c r="G21">
        <v>0.2789162</v>
      </c>
      <c r="H21">
        <v>0.21546270000000001</v>
      </c>
      <c r="I21">
        <v>0.17048579999999999</v>
      </c>
      <c r="J21">
        <v>0.13815089999999999</v>
      </c>
      <c r="K21">
        <v>0.11453770000000001</v>
      </c>
      <c r="L21">
        <v>9.6299999999999997E-2</v>
      </c>
      <c r="M21">
        <v>8.2292299999999999E-2</v>
      </c>
      <c r="N21">
        <v>7.1300000000000002E-2</v>
      </c>
      <c r="O21">
        <v>6.2600000000000003E-2</v>
      </c>
      <c r="P21">
        <v>5.5500000000000001E-2</v>
      </c>
      <c r="Q21">
        <v>4.99E-2</v>
      </c>
      <c r="R21">
        <v>4.5900000000000003E-2</v>
      </c>
      <c r="S21">
        <v>4.2299999999999997E-2</v>
      </c>
      <c r="T21">
        <v>3.9100000000000003E-2</v>
      </c>
      <c r="U21">
        <v>3.61E-2</v>
      </c>
      <c r="V21">
        <v>3.3500000000000002E-2</v>
      </c>
      <c r="W21">
        <v>3.1300000000000001E-2</v>
      </c>
      <c r="X21">
        <v>2.9100000000000001E-2</v>
      </c>
      <c r="Y21">
        <v>2.7099999999999999E-2</v>
      </c>
      <c r="Z21">
        <v>2.53E-2</v>
      </c>
      <c r="AA21">
        <v>2.3655599999999999E-2</v>
      </c>
      <c r="AB21">
        <v>2.2200000000000001E-2</v>
      </c>
      <c r="AC21">
        <v>2.1000000000000001E-2</v>
      </c>
      <c r="AD21">
        <v>1.9699999999999999E-2</v>
      </c>
      <c r="AE21">
        <v>1.8638499999999999E-2</v>
      </c>
      <c r="AF21">
        <v>1.77E-2</v>
      </c>
      <c r="AG21">
        <v>1.67E-2</v>
      </c>
      <c r="AH21">
        <v>1.5800000000000002E-2</v>
      </c>
      <c r="AI21">
        <v>1.4999999999999999E-2</v>
      </c>
      <c r="AJ21">
        <v>1.4200000000000001E-2</v>
      </c>
      <c r="AK21">
        <v>1.35E-2</v>
      </c>
      <c r="AL21">
        <v>1.29E-2</v>
      </c>
      <c r="AM21">
        <v>1.23E-2</v>
      </c>
      <c r="AN21">
        <v>1.17E-2</v>
      </c>
      <c r="AO21">
        <v>1.12E-2</v>
      </c>
      <c r="AP21">
        <v>1.0699999999999999E-2</v>
      </c>
      <c r="AQ21">
        <v>1.03E-2</v>
      </c>
      <c r="AR21">
        <v>9.8700000000000003E-3</v>
      </c>
      <c r="AS21">
        <v>9.4900000000000002E-3</v>
      </c>
      <c r="AT21">
        <v>9.1199999999999996E-3</v>
      </c>
      <c r="AU21">
        <v>8.7799999999999996E-3</v>
      </c>
      <c r="AV21">
        <v>8.4600000000000005E-3</v>
      </c>
      <c r="AW21">
        <v>8.1600000000000006E-3</v>
      </c>
      <c r="AX21">
        <v>7.8899999999999994E-3</v>
      </c>
      <c r="AY21">
        <v>7.6299999999999996E-3</v>
      </c>
      <c r="AZ21">
        <v>7.3699999999999998E-3</v>
      </c>
      <c r="BA21">
        <v>7.1300000000000001E-3</v>
      </c>
      <c r="BB21">
        <v>6.8999999999999999E-3</v>
      </c>
      <c r="BC21">
        <v>6.6899999999999998E-3</v>
      </c>
      <c r="BD21">
        <v>6.4900000000000001E-3</v>
      </c>
      <c r="BE21">
        <v>6.3099999999999996E-3</v>
      </c>
      <c r="BF21">
        <v>6.1199999999999996E-3</v>
      </c>
      <c r="BG21">
        <v>5.94E-3</v>
      </c>
      <c r="BH21">
        <v>5.77E-3</v>
      </c>
      <c r="BI21">
        <v>5.62E-3</v>
      </c>
      <c r="BJ21">
        <v>5.47E-3</v>
      </c>
      <c r="BK21">
        <v>5.3299999999999997E-3</v>
      </c>
      <c r="BL21">
        <v>5.1900000000000002E-3</v>
      </c>
      <c r="BM21">
        <v>5.0499999999999998E-3</v>
      </c>
      <c r="BN21">
        <v>4.9199999999999999E-3</v>
      </c>
      <c r="BO21">
        <v>4.7999999999999996E-3</v>
      </c>
      <c r="BP21">
        <v>4.6899999999999997E-3</v>
      </c>
      <c r="BQ21">
        <v>4.5900000000000003E-3</v>
      </c>
      <c r="BR21">
        <v>4.4799999999999996E-3</v>
      </c>
      <c r="BS21">
        <v>4.3699999999999998E-3</v>
      </c>
      <c r="BT21">
        <v>4.2700000000000004E-3</v>
      </c>
      <c r="BU21">
        <v>4.1799999999999997E-3</v>
      </c>
      <c r="BV21">
        <v>4.0899999999999999E-3</v>
      </c>
      <c r="BW21">
        <v>4.0099999999999997E-3</v>
      </c>
      <c r="BX21">
        <v>3.9199999999999999E-3</v>
      </c>
      <c r="BY21">
        <v>3.8400000000000001E-3</v>
      </c>
      <c r="BZ21">
        <v>3.7599999999999999E-3</v>
      </c>
      <c r="CA21">
        <v>3.6800000000000001E-3</v>
      </c>
      <c r="CB21">
        <v>3.6099999999999999E-3</v>
      </c>
      <c r="CC21">
        <v>3.5500000000000002E-3</v>
      </c>
      <c r="CD21">
        <v>3.48E-3</v>
      </c>
      <c r="CE21">
        <v>3.4099999999999998E-3</v>
      </c>
      <c r="CF21">
        <v>3.3500000000000001E-3</v>
      </c>
      <c r="CG21">
        <v>3.2799999999999999E-3</v>
      </c>
      <c r="CH21">
        <v>3.2299999999999998E-3</v>
      </c>
      <c r="CI21">
        <v>3.1700000000000001E-3</v>
      </c>
      <c r="CJ21">
        <v>3.1199999999999999E-3</v>
      </c>
      <c r="CK21">
        <v>3.0699999999999998E-3</v>
      </c>
      <c r="CL21">
        <v>3.0100000000000001E-3</v>
      </c>
      <c r="CM21">
        <v>2.96E-3</v>
      </c>
      <c r="CN21">
        <v>2.9099999999999998E-3</v>
      </c>
      <c r="CO21">
        <v>2.8700000000000002E-3</v>
      </c>
      <c r="CP21">
        <v>2.82E-3</v>
      </c>
      <c r="CQ21">
        <v>2.7799999999999999E-3</v>
      </c>
      <c r="CR21">
        <v>2.7299999999999998E-3</v>
      </c>
      <c r="CS21">
        <v>2.6900000000000001E-3</v>
      </c>
      <c r="CT21">
        <v>2.65E-3</v>
      </c>
      <c r="CU21">
        <v>2.6099999999999999E-3</v>
      </c>
      <c r="CV21">
        <v>2.5699999999999998E-3</v>
      </c>
      <c r="CW21">
        <v>2.5300000000000001E-3</v>
      </c>
      <c r="CX21">
        <v>2.49E-3</v>
      </c>
      <c r="CY21">
        <v>2.4599999999999999E-3</v>
      </c>
      <c r="CZ21">
        <v>2.4199999999999998E-3</v>
      </c>
      <c r="DA21">
        <v>2.3900000000000002E-3</v>
      </c>
      <c r="DB21">
        <v>2.3600000000000001E-3</v>
      </c>
      <c r="DC21">
        <v>2.33E-3</v>
      </c>
      <c r="DD21">
        <v>2.2899999999999999E-3</v>
      </c>
      <c r="DE21">
        <v>2.2599999999999999E-3</v>
      </c>
      <c r="DF21">
        <v>2.2300000000000002E-3</v>
      </c>
      <c r="DG21">
        <v>2.2000000000000001E-3</v>
      </c>
      <c r="DH21">
        <v>2.1800000000000001E-3</v>
      </c>
      <c r="DI21">
        <v>2.15E-3</v>
      </c>
      <c r="DJ21">
        <v>2.1199999999999999E-3</v>
      </c>
      <c r="DK21">
        <v>2.0899999999999998E-3</v>
      </c>
      <c r="DL21">
        <v>2.0699999999999998E-3</v>
      </c>
      <c r="DM21">
        <v>2.0400000000000001E-3</v>
      </c>
      <c r="DN21">
        <v>2.0200000000000001E-3</v>
      </c>
      <c r="DO21">
        <v>1.99E-3</v>
      </c>
      <c r="DP21">
        <v>1.97E-3</v>
      </c>
      <c r="DQ21">
        <v>1.9400000000000001E-3</v>
      </c>
      <c r="DR21">
        <v>1.92E-3</v>
      </c>
      <c r="DS21">
        <v>1.9E-3</v>
      </c>
      <c r="DT21">
        <v>1.8799999999999999E-3</v>
      </c>
      <c r="DU21">
        <v>1.8600000000000001E-3</v>
      </c>
      <c r="DV21">
        <v>1.8400000000000001E-3</v>
      </c>
      <c r="DW21">
        <v>1.81E-3</v>
      </c>
      <c r="DX21">
        <v>1.7899999999999999E-3</v>
      </c>
      <c r="DY21">
        <v>1.7700000000000001E-3</v>
      </c>
      <c r="DZ21">
        <v>1.7600000000000001E-3</v>
      </c>
      <c r="EA21">
        <v>1.74E-3</v>
      </c>
      <c r="EB21">
        <v>1.72E-3</v>
      </c>
      <c r="EC21">
        <v>1.6999999999999999E-3</v>
      </c>
      <c r="ED21">
        <v>1.6800000000000001E-3</v>
      </c>
      <c r="EE21">
        <v>1.66E-3</v>
      </c>
      <c r="EF21">
        <v>1.65E-3</v>
      </c>
      <c r="EG21">
        <v>1.6299999999999999E-3</v>
      </c>
      <c r="EH21">
        <v>1.6100000000000001E-3</v>
      </c>
      <c r="EI21">
        <v>1.5900000000000001E-3</v>
      </c>
      <c r="EJ21">
        <v>1.57E-3</v>
      </c>
      <c r="EK21">
        <v>1.56E-3</v>
      </c>
      <c r="EL21">
        <v>1.5399999999999999E-3</v>
      </c>
      <c r="EM21">
        <v>1.5299999999999999E-3</v>
      </c>
      <c r="EN21">
        <v>1.5100000000000001E-3</v>
      </c>
      <c r="EO21">
        <v>1.5E-3</v>
      </c>
      <c r="EP21">
        <v>1.48E-3</v>
      </c>
      <c r="EQ21">
        <v>1.47E-3</v>
      </c>
      <c r="ER21">
        <v>1.4499999999999999E-3</v>
      </c>
      <c r="ES21">
        <v>1.4400000000000001E-3</v>
      </c>
      <c r="ET21">
        <v>1.42E-3</v>
      </c>
      <c r="EU21">
        <v>1.41E-3</v>
      </c>
      <c r="EV21">
        <v>1.39E-3</v>
      </c>
      <c r="EW21">
        <v>1.3799999999999999E-3</v>
      </c>
      <c r="EX21">
        <v>1.3699999999999999E-3</v>
      </c>
      <c r="EY21">
        <v>1.3600000000000001E-3</v>
      </c>
      <c r="EZ21">
        <v>1.34E-3</v>
      </c>
      <c r="FA21">
        <v>1.33E-3</v>
      </c>
      <c r="FB21">
        <v>1.32E-3</v>
      </c>
      <c r="FC21">
        <v>1.31E-3</v>
      </c>
      <c r="FD21">
        <v>1.2999999999999999E-3</v>
      </c>
      <c r="FE21">
        <v>1.2800000000000001E-3</v>
      </c>
      <c r="FF21">
        <v>1.2700000000000001E-3</v>
      </c>
      <c r="FG21">
        <v>1.2600000000000001E-3</v>
      </c>
      <c r="FH21">
        <v>1.25E-3</v>
      </c>
      <c r="FI21">
        <v>1.24E-3</v>
      </c>
      <c r="FJ21">
        <v>1.23E-3</v>
      </c>
      <c r="FK21">
        <v>1.2199999999999999E-3</v>
      </c>
      <c r="FL21">
        <v>1.2099999999999999E-3</v>
      </c>
      <c r="FM21">
        <v>1.1999999999999999E-3</v>
      </c>
      <c r="FN21">
        <v>1.1900000000000001E-3</v>
      </c>
      <c r="FO21">
        <v>1.1800000000000001E-3</v>
      </c>
      <c r="FP21">
        <v>1.17E-3</v>
      </c>
      <c r="FQ21">
        <v>1.16E-3</v>
      </c>
      <c r="FR21">
        <v>1.15E-3</v>
      </c>
      <c r="FS21">
        <v>1.15E-3</v>
      </c>
      <c r="FT21">
        <v>1.14E-3</v>
      </c>
      <c r="FU21">
        <v>1.1299999999999999E-3</v>
      </c>
      <c r="FV21">
        <v>1.1199999999999999E-3</v>
      </c>
      <c r="FW21">
        <v>1.1100000000000001E-3</v>
      </c>
      <c r="FX21">
        <v>1.1000000000000001E-3</v>
      </c>
      <c r="FY21">
        <v>1.1000000000000001E-3</v>
      </c>
      <c r="FZ21">
        <v>1.09E-3</v>
      </c>
      <c r="GA21">
        <v>1.08E-3</v>
      </c>
      <c r="GB21">
        <v>1.07E-3</v>
      </c>
      <c r="GC21">
        <v>1.07E-3</v>
      </c>
      <c r="GD21">
        <v>1.06E-3</v>
      </c>
      <c r="GE21">
        <v>1.0499999999999999E-3</v>
      </c>
      <c r="GF21">
        <v>1.0499999999999999E-3</v>
      </c>
      <c r="GG21">
        <v>1.0399999999999999E-3</v>
      </c>
      <c r="GH21">
        <v>1.0300000000000001E-3</v>
      </c>
      <c r="GI21">
        <v>1.0300000000000001E-3</v>
      </c>
      <c r="GJ21">
        <v>1.0200000000000001E-3</v>
      </c>
      <c r="GK21">
        <v>1.01E-3</v>
      </c>
      <c r="GL21">
        <v>1.01E-3</v>
      </c>
      <c r="GM21">
        <v>1E-3</v>
      </c>
      <c r="GN21">
        <v>9.9400000000000009E-4</v>
      </c>
      <c r="GO21">
        <v>9.882999999999999E-4</v>
      </c>
      <c r="GP21">
        <v>9.8299999999999993E-4</v>
      </c>
      <c r="GQ21">
        <v>9.77E-4</v>
      </c>
      <c r="GR21">
        <v>9.7099999999999997E-4</v>
      </c>
      <c r="GS21">
        <v>9.6599999999999995E-4</v>
      </c>
      <c r="GT21">
        <v>9.6100000000000005E-4</v>
      </c>
      <c r="GU21">
        <v>9.5600000000000004E-4</v>
      </c>
      <c r="GV21">
        <v>9.5100000000000002E-4</v>
      </c>
      <c r="GW21">
        <v>9.4640000000000002E-4</v>
      </c>
      <c r="GX21">
        <v>9.4200000000000002E-4</v>
      </c>
      <c r="GY21">
        <v>9.3700000000000001E-4</v>
      </c>
      <c r="GZ21">
        <v>9.3199999999999999E-4</v>
      </c>
      <c r="HA21">
        <v>9.2800000000000001E-4</v>
      </c>
      <c r="HB21">
        <v>9.2299999999999999E-4</v>
      </c>
      <c r="HC21">
        <v>9.19E-4</v>
      </c>
      <c r="HD21">
        <v>9.1500000000000001E-4</v>
      </c>
      <c r="HE21">
        <v>9.1E-4</v>
      </c>
      <c r="HF21">
        <v>9.0600000000000001E-4</v>
      </c>
      <c r="HG21">
        <v>9.0200000000000002E-4</v>
      </c>
      <c r="HH21">
        <v>8.9800000000000004E-4</v>
      </c>
      <c r="HI21">
        <v>8.9499999999999996E-4</v>
      </c>
      <c r="HJ21">
        <v>8.9099999999999997E-4</v>
      </c>
      <c r="HK21">
        <v>8.8699999999999998E-4</v>
      </c>
      <c r="HL21">
        <v>8.83E-4</v>
      </c>
      <c r="HM21">
        <v>8.7900000000000001E-4</v>
      </c>
      <c r="HN21">
        <v>8.7500000000000002E-4</v>
      </c>
      <c r="HO21">
        <v>8.7200000000000005E-4</v>
      </c>
      <c r="HP21">
        <v>8.6799999999999996E-4</v>
      </c>
      <c r="HQ21">
        <v>8.6399999999999997E-4</v>
      </c>
      <c r="HR21">
        <v>8.61E-4</v>
      </c>
      <c r="HS21">
        <v>8.5700000000000001E-4</v>
      </c>
      <c r="HT21">
        <v>8.5400000000000005E-4</v>
      </c>
      <c r="HU21">
        <v>8.5099999999999998E-4</v>
      </c>
      <c r="HV21">
        <v>8.4800000000000001E-4</v>
      </c>
      <c r="HW21">
        <v>8.4400000000000002E-4</v>
      </c>
      <c r="HX21">
        <v>8.4099999999999995E-4</v>
      </c>
      <c r="HY21">
        <v>8.3799999999999999E-4</v>
      </c>
      <c r="HZ21">
        <v>8.3500000000000002E-4</v>
      </c>
      <c r="IA21">
        <v>8.3100000000000003E-4</v>
      </c>
      <c r="IB21">
        <v>8.2799999999999996E-4</v>
      </c>
      <c r="IC21">
        <v>8.25E-4</v>
      </c>
      <c r="ID21">
        <v>8.2200000000000003E-4</v>
      </c>
      <c r="IE21">
        <v>8.1899999999999996E-4</v>
      </c>
      <c r="IF21">
        <v>8.1599999999999999E-4</v>
      </c>
      <c r="IG21">
        <v>8.1300000000000003E-4</v>
      </c>
      <c r="IH21">
        <v>8.0999999999999996E-4</v>
      </c>
      <c r="II21">
        <v>8.0699999999999999E-4</v>
      </c>
      <c r="IJ21">
        <v>8.0500000000000005E-4</v>
      </c>
      <c r="IK21">
        <v>8.0199999999999998E-4</v>
      </c>
      <c r="IL21">
        <v>7.9900000000000001E-4</v>
      </c>
      <c r="IM21">
        <v>7.9699999999999997E-4</v>
      </c>
      <c r="IN21">
        <v>7.94E-4</v>
      </c>
      <c r="IO21">
        <v>7.9199999999999995E-4</v>
      </c>
      <c r="IP21">
        <v>7.8899999999999999E-4</v>
      </c>
      <c r="IQ21">
        <v>7.8700000000000005E-4</v>
      </c>
      <c r="IR21">
        <v>7.85E-4</v>
      </c>
      <c r="IS21">
        <v>7.8299999999999995E-4</v>
      </c>
      <c r="IT21">
        <v>7.8100000000000001E-4</v>
      </c>
      <c r="IU21">
        <v>7.7899999999999996E-4</v>
      </c>
      <c r="IV21">
        <v>7.7800000000000005E-4</v>
      </c>
      <c r="IW21">
        <v>7.76E-4</v>
      </c>
      <c r="IX21">
        <v>7.7499999999999997E-4</v>
      </c>
      <c r="IY21">
        <v>7.7300000000000003E-4</v>
      </c>
      <c r="IZ21">
        <v>7.7099999999999998E-4</v>
      </c>
      <c r="JA21">
        <v>7.6999999999999996E-4</v>
      </c>
      <c r="JB21">
        <v>7.6800000000000002E-4</v>
      </c>
      <c r="JC21">
        <v>7.6599999999999997E-4</v>
      </c>
      <c r="JD21">
        <v>7.6499999999999995E-4</v>
      </c>
      <c r="JE21">
        <v>7.6300000000000001E-4</v>
      </c>
      <c r="JF21">
        <v>7.6099999999999996E-4</v>
      </c>
      <c r="JG21">
        <v>7.6000000000000004E-4</v>
      </c>
      <c r="JH21">
        <v>7.5900000000000002E-4</v>
      </c>
      <c r="JI21">
        <v>7.5799999999999999E-4</v>
      </c>
      <c r="JJ21">
        <v>7.5600000000000005E-4</v>
      </c>
      <c r="JK21">
        <v>7.5500000000000003E-4</v>
      </c>
      <c r="JL21">
        <v>7.5500000000000003E-4</v>
      </c>
      <c r="JM21">
        <v>7.54E-4</v>
      </c>
      <c r="JN21">
        <v>7.5299999999999998E-4</v>
      </c>
      <c r="JO21">
        <v>7.5199999999999996E-4</v>
      </c>
      <c r="JP21">
        <v>7.5100000000000004E-4</v>
      </c>
      <c r="JQ21">
        <v>7.5000000000000002E-4</v>
      </c>
      <c r="JR21">
        <v>7.4899999999999999E-4</v>
      </c>
      <c r="JS21">
        <v>7.4799999999999997E-4</v>
      </c>
      <c r="JT21">
        <v>7.4600000000000003E-4</v>
      </c>
      <c r="JU21">
        <v>7.45E-4</v>
      </c>
      <c r="JV21">
        <v>7.4399999999999998E-4</v>
      </c>
      <c r="JW21">
        <v>7.4299999999999995E-4</v>
      </c>
      <c r="JX21">
        <v>7.4200000000000004E-4</v>
      </c>
      <c r="JY21">
        <v>7.4100000000000001E-4</v>
      </c>
      <c r="JZ21">
        <v>7.3999999999999999E-4</v>
      </c>
      <c r="KA21">
        <v>7.3899999999999997E-4</v>
      </c>
      <c r="KB21">
        <v>7.3800000000000005E-4</v>
      </c>
      <c r="KC21">
        <v>7.3700000000000002E-4</v>
      </c>
      <c r="KD21">
        <v>7.36E-4</v>
      </c>
      <c r="KE21">
        <v>7.3399999999999995E-4</v>
      </c>
      <c r="KF21">
        <v>7.3300000000000004E-4</v>
      </c>
      <c r="KG21">
        <v>7.3200000000000001E-4</v>
      </c>
      <c r="KH21">
        <v>7.3099999999999999E-4</v>
      </c>
      <c r="KI21">
        <v>7.2999999999999996E-4</v>
      </c>
      <c r="KJ21">
        <v>7.2900000000000005E-4</v>
      </c>
      <c r="KK21">
        <v>7.27E-4</v>
      </c>
      <c r="KL21">
        <v>7.2599999999999997E-4</v>
      </c>
      <c r="KM21">
        <v>7.2499999999999995E-4</v>
      </c>
      <c r="KN21">
        <v>7.2300000000000001E-4</v>
      </c>
      <c r="KO21">
        <v>7.2199999999999999E-4</v>
      </c>
      <c r="KP21">
        <v>7.2099999999999996E-4</v>
      </c>
      <c r="KQ21">
        <v>7.1900000000000002E-4</v>
      </c>
      <c r="KR21">
        <v>7.18E-4</v>
      </c>
      <c r="KS21">
        <v>7.1599999999999995E-4</v>
      </c>
      <c r="KT21">
        <v>7.1400000000000001E-4</v>
      </c>
      <c r="KU21">
        <v>7.1299999999999998E-4</v>
      </c>
      <c r="KV21">
        <v>7.1100000000000004E-4</v>
      </c>
      <c r="KW21">
        <v>7.1000000000000002E-4</v>
      </c>
      <c r="KX21">
        <v>7.0799999999999997E-4</v>
      </c>
      <c r="KY21">
        <v>7.0600000000000003E-4</v>
      </c>
      <c r="KZ21">
        <v>7.0500000000000001E-4</v>
      </c>
      <c r="LA21">
        <v>7.0299999999999996E-4</v>
      </c>
      <c r="LB21">
        <v>7.0100000000000002E-4</v>
      </c>
      <c r="LC21">
        <v>6.9899999999999997E-4</v>
      </c>
      <c r="LD21">
        <v>6.9800000000000005E-4</v>
      </c>
      <c r="LE21">
        <v>6.96E-4</v>
      </c>
      <c r="LF21">
        <v>6.9399999999999996E-4</v>
      </c>
      <c r="LG21">
        <v>6.9200000000000002E-4</v>
      </c>
      <c r="LH21">
        <v>6.8900000000000005E-4</v>
      </c>
      <c r="LI21">
        <v>6.87E-4</v>
      </c>
      <c r="LJ21">
        <v>6.8499999999999995E-4</v>
      </c>
      <c r="LK21">
        <v>6.8300000000000001E-4</v>
      </c>
      <c r="LL21">
        <v>6.8099999999999996E-4</v>
      </c>
      <c r="LM21">
        <v>6.78E-4</v>
      </c>
      <c r="LN21">
        <v>6.7599999999999995E-4</v>
      </c>
      <c r="LO21">
        <v>6.7400000000000001E-4</v>
      </c>
      <c r="LP21">
        <v>6.7100000000000005E-4</v>
      </c>
      <c r="LQ21">
        <v>6.69E-4</v>
      </c>
      <c r="LR21">
        <v>6.6699999999999995E-4</v>
      </c>
      <c r="LS21">
        <v>6.6399999999999999E-4</v>
      </c>
      <c r="LT21">
        <v>6.6200000000000005E-4</v>
      </c>
      <c r="LU21">
        <v>6.6E-4</v>
      </c>
      <c r="LV21">
        <v>6.5799999999999995E-4</v>
      </c>
      <c r="LW21">
        <v>6.5499999999999998E-4</v>
      </c>
      <c r="LX21">
        <v>6.5300000000000004E-4</v>
      </c>
      <c r="LY21">
        <v>6.5099999999999999E-4</v>
      </c>
      <c r="LZ21">
        <v>6.4899999999999995E-4</v>
      </c>
      <c r="MA21">
        <v>6.4599999999999998E-4</v>
      </c>
      <c r="MB21">
        <v>6.4400000000000004E-4</v>
      </c>
      <c r="MC21">
        <v>6.4099999999999997E-4</v>
      </c>
      <c r="MD21">
        <v>6.3900000000000003E-4</v>
      </c>
      <c r="ME21">
        <v>6.3699999999999998E-4</v>
      </c>
      <c r="MF21">
        <v>6.3400000000000001E-4</v>
      </c>
      <c r="MG21">
        <v>6.3199999999999997E-4</v>
      </c>
      <c r="MH21">
        <v>6.3000000000000003E-4</v>
      </c>
      <c r="MI21">
        <v>6.2699999999999995E-4</v>
      </c>
      <c r="MJ21">
        <v>6.2500000000000001E-4</v>
      </c>
      <c r="MK21">
        <v>6.2200000000000005E-4</v>
      </c>
      <c r="ML21">
        <v>6.2E-4</v>
      </c>
      <c r="MM21">
        <v>6.1700000000000004E-4</v>
      </c>
      <c r="MN21">
        <v>6.1499999999999999E-4</v>
      </c>
      <c r="MO21">
        <v>6.1200000000000002E-4</v>
      </c>
      <c r="MP21">
        <v>6.0999999999999997E-4</v>
      </c>
      <c r="MQ21">
        <v>6.0800000000000003E-4</v>
      </c>
      <c r="MR21">
        <v>6.0599999999999998E-4</v>
      </c>
      <c r="MS21">
        <v>6.0400000000000004E-4</v>
      </c>
      <c r="MT21">
        <v>6.0099999999999997E-4</v>
      </c>
      <c r="MU21">
        <v>5.9900000000000003E-4</v>
      </c>
      <c r="MV21">
        <v>5.9699999999999998E-4</v>
      </c>
      <c r="MW21">
        <v>5.9500000000000004E-4</v>
      </c>
      <c r="MX21">
        <v>5.9299999999999999E-4</v>
      </c>
      <c r="MY21">
        <v>5.9100000000000005E-4</v>
      </c>
      <c r="MZ21">
        <v>5.8799999999999998E-4</v>
      </c>
      <c r="NA21">
        <v>5.8600000000000004E-4</v>
      </c>
      <c r="NB21">
        <v>5.8399999999999999E-4</v>
      </c>
      <c r="NC21">
        <v>5.8100000000000003E-4</v>
      </c>
      <c r="ND21">
        <v>5.7899999999999998E-4</v>
      </c>
      <c r="NE21">
        <v>5.7700000000000004E-4</v>
      </c>
      <c r="NF21">
        <v>5.7399999999999997E-4</v>
      </c>
      <c r="NG21">
        <v>5.7200000000000003E-4</v>
      </c>
      <c r="NH21">
        <v>5.6999999999999998E-4</v>
      </c>
      <c r="NI21">
        <v>5.6800000000000004E-4</v>
      </c>
      <c r="NJ21">
        <v>5.6599999999999999E-4</v>
      </c>
      <c r="NK21">
        <v>5.6300000000000002E-4</v>
      </c>
      <c r="NL21">
        <v>5.6099999999999998E-4</v>
      </c>
      <c r="NM21">
        <v>5.5900000000000004E-4</v>
      </c>
      <c r="NN21">
        <v>5.5699999999999999E-4</v>
      </c>
      <c r="NO21">
        <v>5.5500000000000005E-4</v>
      </c>
      <c r="NP21">
        <v>5.5199999999999997E-4</v>
      </c>
      <c r="NQ21">
        <v>5.5000000000000003E-4</v>
      </c>
      <c r="NR21">
        <v>5.4799999999999998E-4</v>
      </c>
      <c r="NS21">
        <v>5.4600000000000004E-4</v>
      </c>
      <c r="NT21">
        <v>5.44E-4</v>
      </c>
      <c r="NU21">
        <v>5.4199999999999995E-4</v>
      </c>
      <c r="NV21">
        <v>5.4000000000000001E-4</v>
      </c>
      <c r="NW21">
        <v>5.3799999999999996E-4</v>
      </c>
      <c r="NX21">
        <v>5.3600000000000002E-4</v>
      </c>
      <c r="NY21">
        <v>5.3399999999999997E-4</v>
      </c>
      <c r="NZ21">
        <v>5.31E-4</v>
      </c>
      <c r="OA21">
        <v>5.2899999999999996E-4</v>
      </c>
      <c r="OB21">
        <v>5.2700000000000002E-4</v>
      </c>
      <c r="OC21">
        <v>5.2499999999999997E-4</v>
      </c>
      <c r="OD21">
        <v>5.2300000000000003E-4</v>
      </c>
      <c r="OE21">
        <v>5.1999999999999995E-4</v>
      </c>
      <c r="OF21">
        <v>5.1800000000000001E-4</v>
      </c>
      <c r="OG21">
        <v>5.1599999999999997E-4</v>
      </c>
      <c r="OH21">
        <v>5.1400000000000003E-4</v>
      </c>
      <c r="OI21">
        <v>5.1199999999999998E-4</v>
      </c>
      <c r="OJ21">
        <v>5.1000000000000004E-4</v>
      </c>
      <c r="OK21">
        <v>5.0799999999999999E-4</v>
      </c>
      <c r="OL21">
        <v>5.0600000000000005E-4</v>
      </c>
    </row>
    <row r="22" spans="1:402" x14ac:dyDescent="0.25">
      <c r="A22" t="s">
        <v>69</v>
      </c>
      <c r="B22" s="27" t="s">
        <v>35</v>
      </c>
      <c r="C22">
        <v>0.81939240000000002</v>
      </c>
      <c r="D22">
        <v>0.55775790000000003</v>
      </c>
      <c r="E22">
        <v>0.38206240000000002</v>
      </c>
      <c r="F22">
        <v>0.2698372</v>
      </c>
      <c r="G22">
        <v>0.19711809999999999</v>
      </c>
      <c r="H22">
        <v>0.1488218</v>
      </c>
      <c r="I22">
        <v>0.11571819999999999</v>
      </c>
      <c r="J22">
        <v>9.2499999999999999E-2</v>
      </c>
      <c r="K22">
        <v>7.5891200000000006E-2</v>
      </c>
      <c r="L22">
        <v>6.3500000000000001E-2</v>
      </c>
      <c r="M22">
        <v>5.4100000000000002E-2</v>
      </c>
      <c r="N22">
        <v>4.6699999999999998E-2</v>
      </c>
      <c r="O22">
        <v>4.2099999999999999E-2</v>
      </c>
      <c r="P22">
        <v>3.8199999999999998E-2</v>
      </c>
      <c r="Q22">
        <v>3.5000000000000003E-2</v>
      </c>
      <c r="R22">
        <v>3.2000000000000001E-2</v>
      </c>
      <c r="S22">
        <v>2.92E-2</v>
      </c>
      <c r="T22">
        <v>2.6800000000000001E-2</v>
      </c>
      <c r="U22">
        <v>2.46E-2</v>
      </c>
      <c r="V22">
        <v>2.2599999999999999E-2</v>
      </c>
      <c r="W22">
        <v>2.1000000000000001E-2</v>
      </c>
      <c r="X22">
        <v>1.9400000000000001E-2</v>
      </c>
      <c r="Y22">
        <v>1.7999999999999999E-2</v>
      </c>
      <c r="Z22">
        <v>1.6799999999999999E-2</v>
      </c>
      <c r="AA22">
        <v>1.5699999999999999E-2</v>
      </c>
      <c r="AB22">
        <v>1.47E-2</v>
      </c>
      <c r="AC22">
        <v>1.38E-2</v>
      </c>
      <c r="AD22">
        <v>1.2999999999999999E-2</v>
      </c>
      <c r="AE22">
        <v>1.2200000000000001E-2</v>
      </c>
      <c r="AF22">
        <v>1.1455699999999999E-2</v>
      </c>
      <c r="AG22">
        <v>1.0800000000000001E-2</v>
      </c>
      <c r="AH22">
        <v>1.0200000000000001E-2</v>
      </c>
      <c r="AI22">
        <v>9.6699999999999998E-3</v>
      </c>
      <c r="AJ22">
        <v>9.1699999999999993E-3</v>
      </c>
      <c r="AK22">
        <v>8.7299999999999999E-3</v>
      </c>
      <c r="AL22">
        <v>8.3199999999999993E-3</v>
      </c>
      <c r="AM22">
        <v>7.9399999999999991E-3</v>
      </c>
      <c r="AN22">
        <v>7.5900000000000004E-3</v>
      </c>
      <c r="AO22">
        <v>7.26E-3</v>
      </c>
      <c r="AP22">
        <v>6.96E-3</v>
      </c>
      <c r="AQ22">
        <v>6.6800000000000002E-3</v>
      </c>
      <c r="AR22">
        <v>6.4200000000000004E-3</v>
      </c>
      <c r="AS22">
        <v>6.1700000000000001E-3</v>
      </c>
      <c r="AT22">
        <v>5.94E-3</v>
      </c>
      <c r="AU22">
        <v>5.7200000000000003E-3</v>
      </c>
      <c r="AV22">
        <v>5.5199999999999997E-3</v>
      </c>
      <c r="AW22">
        <v>5.3299999999999997E-3</v>
      </c>
      <c r="AX22">
        <v>5.1500000000000001E-3</v>
      </c>
      <c r="AY22">
        <v>4.9800000000000001E-3</v>
      </c>
      <c r="AZ22">
        <v>4.8199999999999996E-3</v>
      </c>
      <c r="BA22">
        <v>4.6600000000000001E-3</v>
      </c>
      <c r="BB22">
        <v>4.5199999999999997E-3</v>
      </c>
      <c r="BC22">
        <v>4.3800000000000002E-3</v>
      </c>
      <c r="BD22">
        <v>4.2500000000000003E-3</v>
      </c>
      <c r="BE22">
        <v>4.13E-3</v>
      </c>
      <c r="BF22">
        <v>4.0099999999999997E-3</v>
      </c>
      <c r="BG22">
        <v>3.8999999999999998E-3</v>
      </c>
      <c r="BH22">
        <v>3.79E-3</v>
      </c>
      <c r="BI22">
        <v>3.6855999999999998E-3</v>
      </c>
      <c r="BJ22">
        <v>3.5899999999999999E-3</v>
      </c>
      <c r="BK22">
        <v>3.5000000000000001E-3</v>
      </c>
      <c r="BL22">
        <v>3.4099999999999998E-3</v>
      </c>
      <c r="BM22">
        <v>3.32E-3</v>
      </c>
      <c r="BN22">
        <v>3.2399999999999998E-3</v>
      </c>
      <c r="BO22">
        <v>3.16E-3</v>
      </c>
      <c r="BP22">
        <v>3.0899999999999999E-3</v>
      </c>
      <c r="BQ22">
        <v>3.0200000000000001E-3</v>
      </c>
      <c r="BR22">
        <v>2.9499999999999999E-3</v>
      </c>
      <c r="BS22">
        <v>2.8800000000000002E-3</v>
      </c>
      <c r="BT22">
        <v>2.81E-3</v>
      </c>
      <c r="BU22">
        <v>2.7499999999999998E-3</v>
      </c>
      <c r="BV22">
        <v>2.7000000000000001E-3</v>
      </c>
      <c r="BW22">
        <v>2.64E-3</v>
      </c>
      <c r="BX22">
        <v>2.5899999999999999E-3</v>
      </c>
      <c r="BY22">
        <v>2.5300000000000001E-3</v>
      </c>
      <c r="BZ22">
        <v>2.48E-3</v>
      </c>
      <c r="CA22">
        <v>2.4271000000000002E-3</v>
      </c>
      <c r="CB22">
        <v>2.3800000000000002E-3</v>
      </c>
      <c r="CC22">
        <v>2.3400000000000001E-3</v>
      </c>
      <c r="CD22">
        <v>2.2899999999999999E-3</v>
      </c>
      <c r="CE22">
        <v>2.2499999999999998E-3</v>
      </c>
      <c r="CF22">
        <v>2.2100000000000002E-3</v>
      </c>
      <c r="CG22">
        <v>2.1700000000000001E-3</v>
      </c>
      <c r="CH22">
        <v>2.1299999999999999E-3</v>
      </c>
      <c r="CI22">
        <v>2.0899999999999998E-3</v>
      </c>
      <c r="CJ22">
        <v>2.0600000000000002E-3</v>
      </c>
      <c r="CK22">
        <v>2.0200000000000001E-3</v>
      </c>
      <c r="CL22">
        <v>1.99E-3</v>
      </c>
      <c r="CM22">
        <v>1.9499999999999999E-3</v>
      </c>
      <c r="CN22">
        <v>1.92E-3</v>
      </c>
      <c r="CO22">
        <v>1.89E-3</v>
      </c>
      <c r="CP22">
        <v>1.8600000000000001E-3</v>
      </c>
      <c r="CQ22">
        <v>1.83E-3</v>
      </c>
      <c r="CR22">
        <v>1.8E-3</v>
      </c>
      <c r="CS22">
        <v>1.7700000000000001E-3</v>
      </c>
      <c r="CT22">
        <v>1.75E-3</v>
      </c>
      <c r="CU22">
        <v>1.72E-3</v>
      </c>
      <c r="CV22">
        <v>1.6999999999999999E-3</v>
      </c>
      <c r="CW22">
        <v>1.67E-3</v>
      </c>
      <c r="CX22">
        <v>1.64E-3</v>
      </c>
      <c r="CY22">
        <v>1.6199000000000001E-3</v>
      </c>
      <c r="CZ22">
        <v>1.6000000000000001E-3</v>
      </c>
      <c r="DA22">
        <v>1.58E-3</v>
      </c>
      <c r="DB22">
        <v>1.56E-3</v>
      </c>
      <c r="DC22">
        <v>1.5299999999999999E-3</v>
      </c>
      <c r="DD22">
        <v>1.5100000000000001E-3</v>
      </c>
      <c r="DE22">
        <v>1.49E-3</v>
      </c>
      <c r="DF22">
        <v>1.47E-3</v>
      </c>
      <c r="DG22">
        <v>1.4499999999999999E-3</v>
      </c>
      <c r="DH22">
        <v>1.4400000000000001E-3</v>
      </c>
      <c r="DI22">
        <v>1.42E-3</v>
      </c>
      <c r="DJ22">
        <v>1.4E-3</v>
      </c>
      <c r="DK22">
        <v>1.3799999999999999E-3</v>
      </c>
      <c r="DL22">
        <v>1.3600000000000001E-3</v>
      </c>
      <c r="DM22">
        <v>1.3500000000000001E-3</v>
      </c>
      <c r="DN22">
        <v>1.33E-3</v>
      </c>
      <c r="DO22">
        <v>1.32E-3</v>
      </c>
      <c r="DP22">
        <v>1.2999999999999999E-3</v>
      </c>
      <c r="DQ22">
        <v>1.2800000000000001E-3</v>
      </c>
      <c r="DR22">
        <v>1.2700000000000001E-3</v>
      </c>
      <c r="DS22">
        <v>1.25E-3</v>
      </c>
      <c r="DT22">
        <v>1.24E-3</v>
      </c>
      <c r="DU22">
        <v>1.23E-3</v>
      </c>
      <c r="DV22">
        <v>1.2099999999999999E-3</v>
      </c>
      <c r="DW22">
        <v>1.1999999999999999E-3</v>
      </c>
      <c r="DX22">
        <v>1.1800000000000001E-3</v>
      </c>
      <c r="DY22">
        <v>1.17E-3</v>
      </c>
      <c r="DZ22">
        <v>1.16E-3</v>
      </c>
      <c r="EA22">
        <v>1.15E-3</v>
      </c>
      <c r="EB22">
        <v>1.1299999999999999E-3</v>
      </c>
      <c r="EC22">
        <v>1.1199999999999999E-3</v>
      </c>
      <c r="ED22">
        <v>1.1100000000000001E-3</v>
      </c>
      <c r="EE22">
        <v>1.1000000000000001E-3</v>
      </c>
      <c r="EF22">
        <v>1.09E-3</v>
      </c>
      <c r="EG22">
        <v>1.07E-3</v>
      </c>
      <c r="EH22">
        <v>1.06E-3</v>
      </c>
      <c r="EI22">
        <v>1.0499999999999999E-3</v>
      </c>
      <c r="EJ22">
        <v>1.0399999999999999E-3</v>
      </c>
      <c r="EK22">
        <v>1.0300000000000001E-3</v>
      </c>
      <c r="EL22">
        <v>1.0200000000000001E-3</v>
      </c>
      <c r="EM22">
        <v>1.01E-3</v>
      </c>
      <c r="EN22">
        <v>9.9700000000000006E-4</v>
      </c>
      <c r="EO22">
        <v>9.859999999999999E-4</v>
      </c>
      <c r="EP22">
        <v>9.7599999999999998E-4</v>
      </c>
      <c r="EQ22">
        <v>9.6699999999999998E-4</v>
      </c>
      <c r="ER22">
        <v>9.5699999999999995E-4</v>
      </c>
      <c r="ES22">
        <v>9.4799999999999995E-4</v>
      </c>
      <c r="ET22">
        <v>9.3800000000000003E-4</v>
      </c>
      <c r="EU22">
        <v>9.2800000000000001E-4</v>
      </c>
      <c r="EV22">
        <v>9.19E-4</v>
      </c>
      <c r="EW22">
        <v>9.1100000000000003E-4</v>
      </c>
      <c r="EX22">
        <v>9.0300000000000005E-4</v>
      </c>
      <c r="EY22">
        <v>8.9499999999999996E-4</v>
      </c>
      <c r="EZ22">
        <v>8.8599999999999996E-4</v>
      </c>
      <c r="FA22">
        <v>8.7600000000000004E-4</v>
      </c>
      <c r="FB22">
        <v>8.6799999999999996E-4</v>
      </c>
      <c r="FC22">
        <v>8.5999999999999998E-4</v>
      </c>
      <c r="FD22">
        <v>8.5300000000000003E-4</v>
      </c>
      <c r="FE22">
        <v>8.4599999999999996E-4</v>
      </c>
      <c r="FF22">
        <v>8.3799999999999999E-4</v>
      </c>
      <c r="FG22">
        <v>8.3100000000000003E-4</v>
      </c>
      <c r="FH22">
        <v>8.2399999999999997E-4</v>
      </c>
      <c r="FI22">
        <v>8.1700000000000002E-4</v>
      </c>
      <c r="FJ22">
        <v>8.0999999999999996E-4</v>
      </c>
      <c r="FK22">
        <v>8.0400000000000003E-4</v>
      </c>
      <c r="FL22">
        <v>7.9699999999999997E-4</v>
      </c>
      <c r="FM22">
        <v>7.9000000000000001E-4</v>
      </c>
      <c r="FN22">
        <v>7.8299999999999995E-4</v>
      </c>
      <c r="FO22">
        <v>7.7700000000000002E-4</v>
      </c>
      <c r="FP22">
        <v>7.7200000000000001E-4</v>
      </c>
      <c r="FQ22">
        <v>7.6599999999999997E-4</v>
      </c>
      <c r="FR22">
        <v>7.5900000000000002E-4</v>
      </c>
      <c r="FS22">
        <v>7.5299999999999998E-4</v>
      </c>
      <c r="FT22">
        <v>7.4700000000000005E-4</v>
      </c>
      <c r="FU22">
        <v>7.4100000000000001E-4</v>
      </c>
      <c r="FV22">
        <v>7.36E-4</v>
      </c>
      <c r="FW22">
        <v>7.3099999999999999E-4</v>
      </c>
      <c r="FX22">
        <v>7.2599999999999997E-4</v>
      </c>
      <c r="FY22">
        <v>7.2000000000000005E-4</v>
      </c>
      <c r="FZ22">
        <v>7.1500000000000003E-4</v>
      </c>
      <c r="GA22">
        <v>7.1000000000000002E-4</v>
      </c>
      <c r="GB22">
        <v>7.0600000000000003E-4</v>
      </c>
      <c r="GC22">
        <v>7.0100000000000002E-4</v>
      </c>
      <c r="GD22">
        <v>6.96E-4</v>
      </c>
      <c r="GE22">
        <v>6.9099999999999999E-4</v>
      </c>
      <c r="GF22">
        <v>6.8599999999999998E-4</v>
      </c>
      <c r="GG22">
        <v>6.8199999999999999E-4</v>
      </c>
      <c r="GH22">
        <v>6.7699999999999998E-4</v>
      </c>
      <c r="GI22">
        <v>6.7299999999999999E-4</v>
      </c>
      <c r="GJ22">
        <v>6.69E-4</v>
      </c>
      <c r="GK22">
        <v>6.6399999999999999E-4</v>
      </c>
      <c r="GL22">
        <v>6.6E-4</v>
      </c>
      <c r="GM22">
        <v>6.5600000000000001E-4</v>
      </c>
      <c r="GN22">
        <v>6.5200000000000002E-4</v>
      </c>
      <c r="GO22">
        <v>6.4800000000000003E-4</v>
      </c>
      <c r="GP22">
        <v>6.4400000000000004E-4</v>
      </c>
      <c r="GQ22">
        <v>6.4000000000000005E-4</v>
      </c>
      <c r="GR22">
        <v>6.3699999999999998E-4</v>
      </c>
      <c r="GS22">
        <v>6.3299999999999999E-4</v>
      </c>
      <c r="GT22">
        <v>6.3000000000000003E-4</v>
      </c>
      <c r="GU22">
        <v>6.2600000000000004E-4</v>
      </c>
      <c r="GV22">
        <v>6.2299999999999996E-4</v>
      </c>
      <c r="GW22">
        <v>6.2E-4</v>
      </c>
      <c r="GX22">
        <v>6.1700000000000004E-4</v>
      </c>
      <c r="GY22">
        <v>6.1300000000000005E-4</v>
      </c>
      <c r="GZ22">
        <v>6.0999999999999997E-4</v>
      </c>
      <c r="HA22">
        <v>6.0700000000000001E-4</v>
      </c>
      <c r="HB22">
        <v>6.0400000000000004E-4</v>
      </c>
      <c r="HC22">
        <v>6.0099999999999997E-4</v>
      </c>
      <c r="HD22">
        <v>5.9800000000000001E-4</v>
      </c>
      <c r="HE22">
        <v>5.9599999999999996E-4</v>
      </c>
      <c r="HF22">
        <v>5.9299999999999999E-4</v>
      </c>
      <c r="HG22">
        <v>5.9000000000000003E-4</v>
      </c>
      <c r="HH22">
        <v>5.8799999999999998E-4</v>
      </c>
      <c r="HI22">
        <v>5.8500000000000002E-4</v>
      </c>
      <c r="HJ22">
        <v>5.8200000000000005E-4</v>
      </c>
      <c r="HK22">
        <v>5.8E-4</v>
      </c>
      <c r="HL22">
        <v>5.7700000000000004E-4</v>
      </c>
      <c r="HM22">
        <v>5.7499999999999999E-4</v>
      </c>
      <c r="HN22">
        <v>5.7200000000000003E-4</v>
      </c>
      <c r="HO22">
        <v>5.6999999999999998E-4</v>
      </c>
      <c r="HP22">
        <v>5.6700000000000001E-4</v>
      </c>
      <c r="HQ22">
        <v>5.6499999999999996E-4</v>
      </c>
      <c r="HR22">
        <v>5.62E-4</v>
      </c>
      <c r="HS22">
        <v>5.5999999999999995E-4</v>
      </c>
      <c r="HT22">
        <v>5.5800000000000001E-4</v>
      </c>
      <c r="HU22">
        <v>5.5599999999999996E-4</v>
      </c>
      <c r="HV22">
        <v>5.5400000000000002E-4</v>
      </c>
      <c r="HW22">
        <v>5.5099999999999995E-4</v>
      </c>
      <c r="HX22">
        <v>5.4900000000000001E-4</v>
      </c>
      <c r="HY22">
        <v>5.4699999999999996E-4</v>
      </c>
      <c r="HZ22">
        <v>5.4500000000000002E-4</v>
      </c>
      <c r="IA22">
        <v>5.4299999999999997E-4</v>
      </c>
      <c r="IB22">
        <v>5.4100000000000003E-4</v>
      </c>
      <c r="IC22">
        <v>5.3799999999999996E-4</v>
      </c>
      <c r="ID22">
        <v>5.3600000000000002E-4</v>
      </c>
      <c r="IE22">
        <v>5.3399999999999997E-4</v>
      </c>
      <c r="IF22">
        <v>5.3200000000000003E-4</v>
      </c>
      <c r="IG22">
        <v>5.2999999999999998E-4</v>
      </c>
      <c r="IH22">
        <v>5.2800000000000004E-4</v>
      </c>
      <c r="II22">
        <v>5.2700000000000002E-4</v>
      </c>
      <c r="IJ22">
        <v>5.2499999999999997E-4</v>
      </c>
      <c r="IK22">
        <v>5.2300000000000003E-4</v>
      </c>
      <c r="IL22">
        <v>5.2099999999999998E-4</v>
      </c>
      <c r="IM22">
        <v>5.1999999999999995E-4</v>
      </c>
      <c r="IN22">
        <v>5.1800000000000001E-4</v>
      </c>
      <c r="IO22">
        <v>5.1599999999999997E-4</v>
      </c>
      <c r="IP22">
        <v>5.1500000000000005E-4</v>
      </c>
      <c r="IQ22">
        <v>5.13E-4</v>
      </c>
      <c r="IR22">
        <v>5.1199999999999998E-4</v>
      </c>
      <c r="IS22">
        <v>5.1000000000000004E-4</v>
      </c>
      <c r="IT22">
        <v>5.0900000000000001E-4</v>
      </c>
      <c r="IU22">
        <v>5.0799999999999999E-4</v>
      </c>
      <c r="IV22">
        <v>5.0699999999999996E-4</v>
      </c>
      <c r="IW22">
        <v>5.0600000000000005E-4</v>
      </c>
      <c r="IX22">
        <v>5.0500000000000002E-4</v>
      </c>
      <c r="IY22">
        <v>5.04E-4</v>
      </c>
      <c r="IZ22">
        <v>5.0299999999999997E-4</v>
      </c>
      <c r="JA22">
        <v>5.0199999999999995E-4</v>
      </c>
      <c r="JB22">
        <v>5.0100000000000003E-4</v>
      </c>
      <c r="JC22">
        <v>4.9899999999999999E-4</v>
      </c>
      <c r="JD22">
        <v>4.9799999999999996E-4</v>
      </c>
      <c r="JE22">
        <v>4.9700000000000005E-4</v>
      </c>
      <c r="JF22">
        <v>4.9600000000000002E-4</v>
      </c>
      <c r="JG22">
        <v>4.95E-4</v>
      </c>
      <c r="JH22">
        <v>4.9399999999999997E-4</v>
      </c>
      <c r="JI22">
        <v>4.9299999999999995E-4</v>
      </c>
      <c r="JJ22">
        <v>4.9299999999999995E-4</v>
      </c>
      <c r="JK22">
        <v>4.9200000000000003E-4</v>
      </c>
      <c r="JL22">
        <v>4.9100000000000001E-4</v>
      </c>
      <c r="JM22">
        <v>4.9100000000000001E-4</v>
      </c>
      <c r="JN22">
        <v>4.8999999999999998E-4</v>
      </c>
      <c r="JO22">
        <v>4.8999999999999998E-4</v>
      </c>
      <c r="JP22">
        <v>4.8899999999999996E-4</v>
      </c>
      <c r="JQ22">
        <v>4.8799999999999999E-4</v>
      </c>
      <c r="JR22">
        <v>4.8799999999999999E-4</v>
      </c>
      <c r="JS22">
        <v>4.8700000000000002E-4</v>
      </c>
      <c r="JT22">
        <v>4.86E-4</v>
      </c>
      <c r="JU22">
        <v>4.8500000000000003E-4</v>
      </c>
      <c r="JV22">
        <v>4.8500000000000003E-4</v>
      </c>
      <c r="JW22">
        <v>4.84E-4</v>
      </c>
      <c r="JX22">
        <v>4.8299999999999998E-4</v>
      </c>
      <c r="JY22">
        <v>4.8299999999999998E-4</v>
      </c>
      <c r="JZ22">
        <v>4.8200000000000001E-4</v>
      </c>
      <c r="KA22">
        <v>4.8099999999999998E-4</v>
      </c>
      <c r="KB22">
        <v>4.8000000000000001E-4</v>
      </c>
      <c r="KC22">
        <v>4.8000000000000001E-4</v>
      </c>
      <c r="KD22">
        <v>4.7899999999999999E-4</v>
      </c>
      <c r="KE22">
        <v>4.7800000000000002E-4</v>
      </c>
      <c r="KF22">
        <v>4.7699999999999999E-4</v>
      </c>
      <c r="KG22">
        <v>4.7699999999999999E-4</v>
      </c>
      <c r="KH22">
        <v>4.7600000000000002E-4</v>
      </c>
      <c r="KI22">
        <v>4.75E-4</v>
      </c>
      <c r="KJ22">
        <v>4.7399999999999997E-4</v>
      </c>
      <c r="KK22">
        <v>4.7399999999999997E-4</v>
      </c>
      <c r="KL22">
        <v>4.73E-4</v>
      </c>
      <c r="KM22">
        <v>4.7199999999999998E-4</v>
      </c>
      <c r="KN22">
        <v>4.7100000000000001E-4</v>
      </c>
      <c r="KO22">
        <v>4.6999999999999999E-4</v>
      </c>
      <c r="KP22">
        <v>4.6900000000000002E-4</v>
      </c>
      <c r="KQ22">
        <v>4.6799999999999999E-4</v>
      </c>
      <c r="KR22">
        <v>4.6700000000000002E-4</v>
      </c>
      <c r="KS22">
        <v>4.66E-4</v>
      </c>
      <c r="KT22">
        <v>4.6500000000000003E-4</v>
      </c>
      <c r="KU22">
        <v>4.64E-4</v>
      </c>
      <c r="KV22">
        <v>4.6299999999999998E-4</v>
      </c>
      <c r="KW22">
        <v>4.6200000000000001E-4</v>
      </c>
      <c r="KX22">
        <v>4.6099999999999998E-4</v>
      </c>
      <c r="KY22">
        <v>4.6000000000000001E-4</v>
      </c>
      <c r="KZ22">
        <v>4.5800000000000002E-4</v>
      </c>
      <c r="LA22">
        <v>4.57E-4</v>
      </c>
      <c r="LB22">
        <v>4.5600000000000003E-4</v>
      </c>
      <c r="LC22">
        <v>4.55E-4</v>
      </c>
      <c r="LD22">
        <v>4.5399999999999998E-4</v>
      </c>
      <c r="LE22">
        <v>4.5300000000000001E-4</v>
      </c>
      <c r="LF22">
        <v>4.5100000000000001E-4</v>
      </c>
      <c r="LG22">
        <v>4.4999999999999999E-4</v>
      </c>
      <c r="LH22">
        <v>4.4799999999999999E-4</v>
      </c>
      <c r="LI22">
        <v>4.4700000000000002E-4</v>
      </c>
      <c r="LJ22">
        <v>4.46E-4</v>
      </c>
      <c r="LK22">
        <v>4.44E-4</v>
      </c>
      <c r="LL22">
        <v>4.4299999999999998E-4</v>
      </c>
      <c r="LM22">
        <v>4.4099999999999999E-4</v>
      </c>
      <c r="LN22">
        <v>4.3899999999999999E-4</v>
      </c>
      <c r="LO22">
        <v>4.3800000000000002E-4</v>
      </c>
      <c r="LP22">
        <v>4.3600000000000003E-4</v>
      </c>
      <c r="LQ22">
        <v>4.35E-4</v>
      </c>
      <c r="LR22">
        <v>4.3300000000000001E-4</v>
      </c>
      <c r="LS22">
        <v>4.3199999999999998E-4</v>
      </c>
      <c r="LT22">
        <v>4.2999999999999999E-4</v>
      </c>
      <c r="LU22">
        <v>4.2900000000000002E-4</v>
      </c>
      <c r="LV22">
        <v>4.2700000000000002E-4</v>
      </c>
      <c r="LW22">
        <v>4.26E-4</v>
      </c>
      <c r="LX22">
        <v>4.2400000000000001E-4</v>
      </c>
      <c r="LY22">
        <v>4.2299999999999998E-4</v>
      </c>
      <c r="LZ22">
        <v>4.2099999999999999E-4</v>
      </c>
      <c r="MA22">
        <v>4.1899999999999999E-4</v>
      </c>
      <c r="MB22">
        <v>4.1800000000000002E-4</v>
      </c>
      <c r="MC22">
        <v>4.1599999999999997E-4</v>
      </c>
      <c r="MD22">
        <v>4.15E-4</v>
      </c>
      <c r="ME22">
        <v>4.1300000000000001E-4</v>
      </c>
      <c r="MF22">
        <v>4.1100000000000002E-4</v>
      </c>
      <c r="MG22">
        <v>4.0999999999999999E-4</v>
      </c>
      <c r="MH22">
        <v>4.08E-4</v>
      </c>
      <c r="MI22">
        <v>4.0700000000000003E-4</v>
      </c>
      <c r="MJ22">
        <v>4.0499999999999998E-4</v>
      </c>
      <c r="MK22">
        <v>4.0299999999999998E-4</v>
      </c>
      <c r="ML22">
        <v>4.0200000000000001E-4</v>
      </c>
      <c r="MM22">
        <v>4.0000000000000002E-4</v>
      </c>
      <c r="MN22">
        <v>3.9800000000000002E-4</v>
      </c>
      <c r="MO22">
        <v>3.97E-4</v>
      </c>
      <c r="MP22">
        <v>3.9500000000000001E-4</v>
      </c>
      <c r="MQ22">
        <v>3.9399999999999998E-4</v>
      </c>
      <c r="MR22">
        <v>3.9199999999999999E-4</v>
      </c>
      <c r="MS22">
        <v>3.9100000000000002E-4</v>
      </c>
      <c r="MT22">
        <v>3.8900000000000002E-4</v>
      </c>
      <c r="MU22">
        <v>3.88E-4</v>
      </c>
      <c r="MV22">
        <v>3.86E-4</v>
      </c>
      <c r="MW22">
        <v>3.8499999999999998E-4</v>
      </c>
      <c r="MX22">
        <v>3.8400000000000001E-4</v>
      </c>
      <c r="MY22">
        <v>3.8200000000000002E-4</v>
      </c>
      <c r="MZ22">
        <v>3.8000000000000002E-4</v>
      </c>
      <c r="NA22">
        <v>3.79E-4</v>
      </c>
      <c r="NB22">
        <v>3.77E-4</v>
      </c>
      <c r="NC22">
        <v>3.7599999999999998E-4</v>
      </c>
      <c r="ND22">
        <v>3.7399999999999998E-4</v>
      </c>
      <c r="NE22">
        <v>3.7300000000000001E-4</v>
      </c>
      <c r="NF22">
        <v>3.7100000000000002E-4</v>
      </c>
      <c r="NG22">
        <v>3.6999999999999999E-4</v>
      </c>
      <c r="NH22">
        <v>3.68E-4</v>
      </c>
      <c r="NI22">
        <v>3.6699999999999998E-4</v>
      </c>
      <c r="NJ22">
        <v>3.6499999999999998E-4</v>
      </c>
      <c r="NK22">
        <v>3.6400000000000001E-4</v>
      </c>
      <c r="NL22">
        <v>3.6200000000000002E-4</v>
      </c>
      <c r="NM22">
        <v>3.6099999999999999E-4</v>
      </c>
      <c r="NN22">
        <v>3.59E-4</v>
      </c>
      <c r="NO22">
        <v>3.5799999999999997E-4</v>
      </c>
      <c r="NP22">
        <v>3.5599999999999998E-4</v>
      </c>
      <c r="NQ22">
        <v>3.5500000000000001E-4</v>
      </c>
      <c r="NR22">
        <v>3.5399999999999999E-4</v>
      </c>
      <c r="NS22">
        <v>3.5199999999999999E-4</v>
      </c>
      <c r="NT22">
        <v>3.5100000000000002E-4</v>
      </c>
      <c r="NU22">
        <v>3.4900000000000003E-4</v>
      </c>
      <c r="NV22">
        <v>3.48E-4</v>
      </c>
      <c r="NW22">
        <v>3.4699999999999998E-4</v>
      </c>
      <c r="NX22">
        <v>3.4499999999999998E-4</v>
      </c>
      <c r="NY22">
        <v>3.4400000000000001E-4</v>
      </c>
      <c r="NZ22">
        <v>3.4200000000000002E-4</v>
      </c>
      <c r="OA22">
        <v>3.4099999999999999E-4</v>
      </c>
      <c r="OB22">
        <v>3.39E-4</v>
      </c>
      <c r="OC22">
        <v>3.3799999999999998E-4</v>
      </c>
      <c r="OD22">
        <v>3.3599999999999998E-4</v>
      </c>
      <c r="OE22">
        <v>3.3500000000000001E-4</v>
      </c>
      <c r="OF22">
        <v>3.3300000000000002E-4</v>
      </c>
      <c r="OG22">
        <v>3.3199999999999999E-4</v>
      </c>
      <c r="OH22">
        <v>3.3100000000000002E-4</v>
      </c>
      <c r="OI22">
        <v>3.2899999999999997E-4</v>
      </c>
      <c r="OJ22">
        <v>3.28E-4</v>
      </c>
      <c r="OK22">
        <v>3.2699999999999998E-4</v>
      </c>
      <c r="OL22">
        <v>3.2499999999999999E-4</v>
      </c>
    </row>
    <row r="23" spans="1:402" x14ac:dyDescent="0.25">
      <c r="A23" t="s">
        <v>69</v>
      </c>
      <c r="B23" s="27" t="s">
        <v>36</v>
      </c>
      <c r="C23">
        <v>0.65426989999999996</v>
      </c>
      <c r="D23">
        <v>0.40026270000000003</v>
      </c>
      <c r="E23">
        <v>0.25472250000000002</v>
      </c>
      <c r="F23">
        <v>0.1701772</v>
      </c>
      <c r="G23">
        <v>0.11936049999999999</v>
      </c>
      <c r="H23">
        <v>8.7599999999999997E-2</v>
      </c>
      <c r="I23">
        <v>6.6500000000000004E-2</v>
      </c>
      <c r="J23">
        <v>5.2200000000000003E-2</v>
      </c>
      <c r="K23">
        <v>4.2099999999999999E-2</v>
      </c>
      <c r="L23">
        <v>3.5900000000000001E-2</v>
      </c>
      <c r="M23">
        <v>3.1399999999999997E-2</v>
      </c>
      <c r="N23">
        <v>2.8000000000000001E-2</v>
      </c>
      <c r="O23">
        <v>2.53E-2</v>
      </c>
      <c r="P23">
        <v>2.2887600000000001E-2</v>
      </c>
      <c r="Q23">
        <v>2.0799999999999999E-2</v>
      </c>
      <c r="R23">
        <v>1.8800000000000001E-2</v>
      </c>
      <c r="S23">
        <v>1.6899999999999998E-2</v>
      </c>
      <c r="T23">
        <v>1.5299999999999999E-2</v>
      </c>
      <c r="U23">
        <v>1.3899999999999999E-2</v>
      </c>
      <c r="V23">
        <v>1.26853E-2</v>
      </c>
      <c r="W23">
        <v>1.16384E-2</v>
      </c>
      <c r="X23">
        <v>1.0699999999999999E-2</v>
      </c>
      <c r="Y23">
        <v>9.8408000000000002E-3</v>
      </c>
      <c r="Z23">
        <v>9.1199999999999996E-3</v>
      </c>
      <c r="AA23">
        <v>8.4799999999999997E-3</v>
      </c>
      <c r="AB23">
        <v>7.8399999999999997E-3</v>
      </c>
      <c r="AC23">
        <v>7.28E-3</v>
      </c>
      <c r="AD23">
        <v>6.79E-3</v>
      </c>
      <c r="AE23">
        <v>6.3600000000000002E-3</v>
      </c>
      <c r="AF23">
        <v>5.9699999999999996E-3</v>
      </c>
      <c r="AG23">
        <v>5.6299999999999996E-3</v>
      </c>
      <c r="AH23">
        <v>5.3099999999999996E-3</v>
      </c>
      <c r="AI23">
        <v>5.0299999999999997E-3</v>
      </c>
      <c r="AJ23">
        <v>4.7699999999999999E-3</v>
      </c>
      <c r="AK23">
        <v>4.5300000000000002E-3</v>
      </c>
      <c r="AL23">
        <v>4.3099999999999996E-3</v>
      </c>
      <c r="AM23">
        <v>4.1099999999999999E-3</v>
      </c>
      <c r="AN23">
        <v>3.9300000000000003E-3</v>
      </c>
      <c r="AO23">
        <v>3.7599999999999999E-3</v>
      </c>
      <c r="AP23">
        <v>3.5899999999999999E-3</v>
      </c>
      <c r="AQ23">
        <v>3.4499999999999999E-3</v>
      </c>
      <c r="AR23">
        <v>3.31E-3</v>
      </c>
      <c r="AS23">
        <v>3.1800000000000001E-3</v>
      </c>
      <c r="AT23">
        <v>3.0599999999999998E-3</v>
      </c>
      <c r="AU23">
        <v>2.9399999999999999E-3</v>
      </c>
      <c r="AV23">
        <v>2.8300000000000001E-3</v>
      </c>
      <c r="AW23">
        <v>2.7299999999999998E-3</v>
      </c>
      <c r="AX23">
        <v>2.64E-3</v>
      </c>
      <c r="AY23">
        <v>2.5500000000000002E-3</v>
      </c>
      <c r="AZ23">
        <v>2.47E-3</v>
      </c>
      <c r="BA23">
        <v>2.3800000000000002E-3</v>
      </c>
      <c r="BB23">
        <v>2.31E-3</v>
      </c>
      <c r="BC23">
        <v>2.2399999999999998E-3</v>
      </c>
      <c r="BD23">
        <v>2.1700000000000001E-3</v>
      </c>
      <c r="BE23">
        <v>2.1099999999999999E-3</v>
      </c>
      <c r="BF23">
        <v>2.0400000000000001E-3</v>
      </c>
      <c r="BG23">
        <v>1.98E-3</v>
      </c>
      <c r="BH23">
        <v>1.9300000000000001E-3</v>
      </c>
      <c r="BI23">
        <v>1.8699999999999999E-3</v>
      </c>
      <c r="BJ23">
        <v>1.82E-3</v>
      </c>
      <c r="BK23">
        <v>1.7799999999999999E-3</v>
      </c>
      <c r="BL23">
        <v>1.73E-3</v>
      </c>
      <c r="BM23">
        <v>1.6800000000000001E-3</v>
      </c>
      <c r="BN23">
        <v>1.64E-3</v>
      </c>
      <c r="BO23">
        <v>1.6000000000000001E-3</v>
      </c>
      <c r="BP23">
        <v>1.56E-3</v>
      </c>
      <c r="BQ23">
        <v>1.5299999999999999E-3</v>
      </c>
      <c r="BR23">
        <v>1.49E-3</v>
      </c>
      <c r="BS23">
        <v>1.4499999999999999E-3</v>
      </c>
      <c r="BT23">
        <v>1.42E-3</v>
      </c>
      <c r="BU23">
        <v>1.39E-3</v>
      </c>
      <c r="BV23">
        <v>1.3600000000000001E-3</v>
      </c>
      <c r="BW23">
        <v>1.33E-3</v>
      </c>
      <c r="BX23">
        <v>1.2999999999999999E-3</v>
      </c>
      <c r="BY23">
        <v>1.2700000000000001E-3</v>
      </c>
      <c r="BZ23">
        <v>1.25E-3</v>
      </c>
      <c r="CA23">
        <v>1.2199999999999999E-3</v>
      </c>
      <c r="CB23">
        <v>1.1999999999999999E-3</v>
      </c>
      <c r="CC23">
        <v>1.17E-3</v>
      </c>
      <c r="CD23">
        <v>1.15E-3</v>
      </c>
      <c r="CE23">
        <v>1.1299999999999999E-3</v>
      </c>
      <c r="CF23">
        <v>1.1100000000000001E-3</v>
      </c>
      <c r="CG23">
        <v>1.08E-3</v>
      </c>
      <c r="CH23">
        <v>1.07E-3</v>
      </c>
      <c r="CI23">
        <v>1.0499999999999999E-3</v>
      </c>
      <c r="CJ23">
        <v>1.0300000000000001E-3</v>
      </c>
      <c r="CK23">
        <v>1.01E-3</v>
      </c>
      <c r="CL23">
        <v>9.9200000000000004E-4</v>
      </c>
      <c r="CM23">
        <v>9.7499999999999996E-4</v>
      </c>
      <c r="CN23">
        <v>9.59E-4</v>
      </c>
      <c r="CO23">
        <v>9.4399999999999996E-4</v>
      </c>
      <c r="CP23">
        <v>9.2900000000000003E-4</v>
      </c>
      <c r="CQ23">
        <v>9.1399999999999999E-4</v>
      </c>
      <c r="CR23">
        <v>8.9800000000000004E-4</v>
      </c>
      <c r="CS23">
        <v>8.83E-4</v>
      </c>
      <c r="CT23">
        <v>8.6899999999999998E-4</v>
      </c>
      <c r="CU23">
        <v>8.5700000000000001E-4</v>
      </c>
      <c r="CV23">
        <v>8.4400000000000002E-4</v>
      </c>
      <c r="CW23">
        <v>8.3100000000000003E-4</v>
      </c>
      <c r="CX23">
        <v>8.1800000000000004E-4</v>
      </c>
      <c r="CY23">
        <v>8.0500000000000005E-4</v>
      </c>
      <c r="CZ23">
        <v>7.94E-4</v>
      </c>
      <c r="DA23">
        <v>7.8399999999999997E-4</v>
      </c>
      <c r="DB23">
        <v>7.7300000000000003E-4</v>
      </c>
      <c r="DC23">
        <v>7.6199999999999998E-4</v>
      </c>
      <c r="DD23">
        <v>7.5000000000000002E-4</v>
      </c>
      <c r="DE23">
        <v>7.3999999999999999E-4</v>
      </c>
      <c r="DF23">
        <v>7.2999999999999996E-4</v>
      </c>
      <c r="DG23">
        <v>7.2000000000000005E-4</v>
      </c>
      <c r="DH23">
        <v>7.1100000000000004E-4</v>
      </c>
      <c r="DI23">
        <v>7.0200000000000004E-4</v>
      </c>
      <c r="DJ23">
        <v>6.9200000000000002E-4</v>
      </c>
      <c r="DK23">
        <v>6.8300000000000001E-4</v>
      </c>
      <c r="DL23">
        <v>6.7500000000000004E-4</v>
      </c>
      <c r="DM23">
        <v>6.6699999999999995E-4</v>
      </c>
      <c r="DN23">
        <v>6.5899999999999997E-4</v>
      </c>
      <c r="DO23">
        <v>6.4999999999999997E-4</v>
      </c>
      <c r="DP23">
        <v>6.4099999999999997E-4</v>
      </c>
      <c r="DQ23">
        <v>6.3299999999999999E-4</v>
      </c>
      <c r="DR23">
        <v>6.2500000000000001E-4</v>
      </c>
      <c r="DS23">
        <v>6.1899999999999998E-4</v>
      </c>
      <c r="DT23">
        <v>6.1300000000000005E-4</v>
      </c>
      <c r="DU23">
        <v>6.0599999999999998E-4</v>
      </c>
      <c r="DV23">
        <v>5.9800000000000001E-4</v>
      </c>
      <c r="DW23">
        <v>5.9000000000000003E-4</v>
      </c>
      <c r="DX23">
        <v>5.8299999999999997E-4</v>
      </c>
      <c r="DY23">
        <v>5.7700000000000004E-4</v>
      </c>
      <c r="DZ23">
        <v>5.71E-4</v>
      </c>
      <c r="EA23">
        <v>5.6400000000000005E-4</v>
      </c>
      <c r="EB23">
        <v>5.5800000000000001E-4</v>
      </c>
      <c r="EC23">
        <v>5.5099999999999995E-4</v>
      </c>
      <c r="ED23">
        <v>5.4500000000000002E-4</v>
      </c>
      <c r="EE23">
        <v>5.4000000000000001E-4</v>
      </c>
      <c r="EF23">
        <v>5.3399999999999997E-4</v>
      </c>
      <c r="EG23">
        <v>5.2800000000000004E-4</v>
      </c>
      <c r="EH23">
        <v>5.22E-4</v>
      </c>
      <c r="EI23">
        <v>5.1599999999999997E-4</v>
      </c>
      <c r="EJ23">
        <v>5.1000000000000004E-4</v>
      </c>
      <c r="EK23">
        <v>5.0500000000000002E-4</v>
      </c>
      <c r="EL23">
        <v>5.0000000000000001E-4</v>
      </c>
      <c r="EM23">
        <v>4.95E-4</v>
      </c>
      <c r="EN23">
        <v>4.8999999999999998E-4</v>
      </c>
      <c r="EO23">
        <v>4.84E-4</v>
      </c>
      <c r="EP23">
        <v>4.7899999999999999E-4</v>
      </c>
      <c r="EQ23">
        <v>4.75E-4</v>
      </c>
      <c r="ER23">
        <v>4.6999999999999999E-4</v>
      </c>
      <c r="ES23">
        <v>4.6500000000000003E-4</v>
      </c>
      <c r="ET23">
        <v>4.6000000000000001E-4</v>
      </c>
      <c r="EU23">
        <v>4.55E-4</v>
      </c>
      <c r="EV23">
        <v>4.5100000000000001E-4</v>
      </c>
      <c r="EW23">
        <v>4.4700000000000002E-4</v>
      </c>
      <c r="EX23">
        <v>4.4299999999999998E-4</v>
      </c>
      <c r="EY23">
        <v>4.3899999999999999E-4</v>
      </c>
      <c r="EZ23">
        <v>4.3399999999999998E-4</v>
      </c>
      <c r="FA23">
        <v>4.2900000000000002E-4</v>
      </c>
      <c r="FB23">
        <v>4.2499999999999998E-4</v>
      </c>
      <c r="FC23">
        <v>4.2099999999999999E-4</v>
      </c>
      <c r="FD23">
        <v>4.1800000000000002E-4</v>
      </c>
      <c r="FE23">
        <v>4.1399999999999998E-4</v>
      </c>
      <c r="FF23">
        <v>4.0999999999999999E-4</v>
      </c>
      <c r="FG23">
        <v>4.06E-4</v>
      </c>
      <c r="FH23">
        <v>4.0299999999999998E-4</v>
      </c>
      <c r="FI23">
        <v>4.0000000000000002E-4</v>
      </c>
      <c r="FJ23">
        <v>3.9599999999999998E-4</v>
      </c>
      <c r="FK23">
        <v>3.9300000000000001E-4</v>
      </c>
      <c r="FL23">
        <v>3.8900000000000002E-4</v>
      </c>
      <c r="FM23">
        <v>3.86E-4</v>
      </c>
      <c r="FN23">
        <v>3.8299999999999999E-4</v>
      </c>
      <c r="FO23">
        <v>3.8000000000000002E-4</v>
      </c>
      <c r="FP23">
        <v>3.77E-4</v>
      </c>
      <c r="FQ23">
        <v>3.7399999999999998E-4</v>
      </c>
      <c r="FR23">
        <v>3.7100000000000002E-4</v>
      </c>
      <c r="FS23">
        <v>3.68E-4</v>
      </c>
      <c r="FT23">
        <v>3.6499999999999998E-4</v>
      </c>
      <c r="FU23">
        <v>3.6200000000000002E-4</v>
      </c>
      <c r="FV23">
        <v>3.59E-4</v>
      </c>
      <c r="FW23">
        <v>3.57E-4</v>
      </c>
      <c r="FX23">
        <v>3.5399999999999999E-4</v>
      </c>
      <c r="FY23">
        <v>3.5100000000000002E-4</v>
      </c>
      <c r="FZ23">
        <v>3.4900000000000003E-4</v>
      </c>
      <c r="GA23">
        <v>3.4699999999999998E-4</v>
      </c>
      <c r="GB23">
        <v>3.4400000000000001E-4</v>
      </c>
      <c r="GC23">
        <v>3.4200000000000002E-4</v>
      </c>
      <c r="GD23">
        <v>3.39E-4</v>
      </c>
      <c r="GE23">
        <v>3.3700000000000001E-4</v>
      </c>
      <c r="GF23">
        <v>3.3500000000000001E-4</v>
      </c>
      <c r="GG23">
        <v>3.3199999999999999E-4</v>
      </c>
      <c r="GH23">
        <v>3.3E-4</v>
      </c>
      <c r="GI23">
        <v>3.28E-4</v>
      </c>
      <c r="GJ23">
        <v>3.2600000000000001E-4</v>
      </c>
      <c r="GK23">
        <v>3.2400000000000001E-4</v>
      </c>
      <c r="GL23">
        <v>3.2200000000000002E-4</v>
      </c>
      <c r="GM23">
        <v>3.19E-4</v>
      </c>
      <c r="GN23">
        <v>3.1799999999999998E-4</v>
      </c>
      <c r="GO23">
        <v>3.1599999999999998E-4</v>
      </c>
      <c r="GP23">
        <v>3.1399999999999999E-4</v>
      </c>
      <c r="GQ23">
        <v>3.1199999999999999E-4</v>
      </c>
      <c r="GR23">
        <v>3.1E-4</v>
      </c>
      <c r="GS23">
        <v>3.0800000000000001E-4</v>
      </c>
      <c r="GT23">
        <v>3.0699999999999998E-4</v>
      </c>
      <c r="GU23">
        <v>3.0499999999999999E-4</v>
      </c>
      <c r="GV23">
        <v>3.0299999999999999E-4</v>
      </c>
      <c r="GW23">
        <v>3.0200000000000002E-4</v>
      </c>
      <c r="GX23">
        <v>2.9999999999999997E-4</v>
      </c>
      <c r="GY23">
        <v>2.99E-4</v>
      </c>
      <c r="GZ23">
        <v>2.9700000000000001E-4</v>
      </c>
      <c r="HA23">
        <v>2.9599999999999998E-4</v>
      </c>
      <c r="HB23">
        <v>2.9399999999999999E-4</v>
      </c>
      <c r="HC23">
        <v>2.9300000000000002E-4</v>
      </c>
      <c r="HD23">
        <v>2.9100000000000003E-4</v>
      </c>
      <c r="HE23">
        <v>2.9E-4</v>
      </c>
      <c r="HF23">
        <v>2.8800000000000001E-4</v>
      </c>
      <c r="HG23">
        <v>2.8699999999999998E-4</v>
      </c>
      <c r="HH23">
        <v>2.8600000000000001E-4</v>
      </c>
      <c r="HI23">
        <v>2.8499999999999999E-4</v>
      </c>
      <c r="HJ23">
        <v>2.8299999999999999E-4</v>
      </c>
      <c r="HK23">
        <v>2.8200000000000002E-4</v>
      </c>
      <c r="HL23">
        <v>2.81E-4</v>
      </c>
      <c r="HM23">
        <v>2.7900000000000001E-4</v>
      </c>
      <c r="HN23">
        <v>2.7799999999999998E-4</v>
      </c>
      <c r="HO23">
        <v>2.7700000000000001E-4</v>
      </c>
      <c r="HP23">
        <v>2.7599999999999999E-4</v>
      </c>
      <c r="HQ23">
        <v>2.7500000000000002E-4</v>
      </c>
      <c r="HR23">
        <v>2.7300000000000002E-4</v>
      </c>
      <c r="HS23">
        <v>2.72E-4</v>
      </c>
      <c r="HT23">
        <v>2.7099999999999997E-4</v>
      </c>
      <c r="HU23">
        <v>2.7E-4</v>
      </c>
      <c r="HV23">
        <v>2.6899999999999998E-4</v>
      </c>
      <c r="HW23">
        <v>2.6800000000000001E-4</v>
      </c>
      <c r="HX23">
        <v>2.6699999999999998E-4</v>
      </c>
      <c r="HY23">
        <v>2.6600000000000001E-4</v>
      </c>
      <c r="HZ23">
        <v>2.6499999999999999E-4</v>
      </c>
      <c r="IA23">
        <v>2.6400000000000002E-4</v>
      </c>
      <c r="IB23">
        <v>2.63E-4</v>
      </c>
      <c r="IC23">
        <v>2.61E-4</v>
      </c>
      <c r="ID23">
        <v>2.5999999999999998E-4</v>
      </c>
      <c r="IE23">
        <v>2.5900000000000001E-4</v>
      </c>
      <c r="IF23">
        <v>2.5799999999999998E-4</v>
      </c>
      <c r="IG23">
        <v>2.5700000000000001E-4</v>
      </c>
      <c r="IH23">
        <v>2.5700000000000001E-4</v>
      </c>
      <c r="II23">
        <v>2.5599999999999999E-4</v>
      </c>
      <c r="IJ23">
        <v>2.5500000000000002E-4</v>
      </c>
      <c r="IK23">
        <v>2.5399999999999999E-4</v>
      </c>
      <c r="IL23">
        <v>2.5300000000000002E-4</v>
      </c>
      <c r="IM23">
        <v>2.52E-4</v>
      </c>
      <c r="IN23">
        <v>2.5099999999999998E-4</v>
      </c>
      <c r="IO23">
        <v>2.5000000000000001E-4</v>
      </c>
      <c r="IP23">
        <v>2.5000000000000001E-4</v>
      </c>
      <c r="IQ23">
        <v>2.4899999999999998E-4</v>
      </c>
      <c r="IR23">
        <v>2.4800000000000001E-4</v>
      </c>
      <c r="IS23">
        <v>2.4800000000000001E-4</v>
      </c>
      <c r="IT23">
        <v>2.4699999999999999E-4</v>
      </c>
      <c r="IU23">
        <v>2.4600000000000002E-4</v>
      </c>
      <c r="IV23">
        <v>2.4600000000000002E-4</v>
      </c>
      <c r="IW23">
        <v>2.4499999999999999E-4</v>
      </c>
      <c r="IX23">
        <v>2.4499999999999999E-4</v>
      </c>
      <c r="IY23">
        <v>2.4399999999999999E-4</v>
      </c>
      <c r="IZ23">
        <v>2.4399999999999999E-4</v>
      </c>
      <c r="JA23">
        <v>2.43E-4</v>
      </c>
      <c r="JB23">
        <v>2.43E-4</v>
      </c>
      <c r="JC23">
        <v>2.42E-4</v>
      </c>
      <c r="JD23">
        <v>2.42E-4</v>
      </c>
      <c r="JE23">
        <v>2.41E-4</v>
      </c>
      <c r="JF23">
        <v>2.4000000000000001E-4</v>
      </c>
      <c r="JG23">
        <v>2.4000000000000001E-4</v>
      </c>
      <c r="JH23">
        <v>2.4000000000000001E-4</v>
      </c>
      <c r="JI23">
        <v>2.3900000000000001E-4</v>
      </c>
      <c r="JJ23">
        <v>2.3900000000000001E-4</v>
      </c>
      <c r="JK23">
        <v>2.3800000000000001E-4</v>
      </c>
      <c r="JL23">
        <v>2.3800000000000001E-4</v>
      </c>
      <c r="JM23">
        <v>2.3800000000000001E-4</v>
      </c>
      <c r="JN23">
        <v>2.3800000000000001E-4</v>
      </c>
      <c r="JO23">
        <v>2.3699999999999999E-4</v>
      </c>
      <c r="JP23">
        <v>2.3699999999999999E-4</v>
      </c>
      <c r="JQ23">
        <v>2.3699999999999999E-4</v>
      </c>
      <c r="JR23">
        <v>2.3599999999999999E-4</v>
      </c>
      <c r="JS23">
        <v>2.3599999999999999E-4</v>
      </c>
      <c r="JT23">
        <v>2.3599999999999999E-4</v>
      </c>
      <c r="JU23">
        <v>2.3499999999999999E-4</v>
      </c>
      <c r="JV23">
        <v>2.3499999999999999E-4</v>
      </c>
      <c r="JW23">
        <v>2.34E-4</v>
      </c>
      <c r="JX23">
        <v>2.34E-4</v>
      </c>
      <c r="JY23">
        <v>2.34E-4</v>
      </c>
      <c r="JZ23">
        <v>2.33E-4</v>
      </c>
      <c r="KA23">
        <v>2.33E-4</v>
      </c>
      <c r="KB23">
        <v>2.33E-4</v>
      </c>
      <c r="KC23">
        <v>2.32E-4</v>
      </c>
      <c r="KD23">
        <v>2.32E-4</v>
      </c>
      <c r="KE23">
        <v>2.32E-4</v>
      </c>
      <c r="KF23">
        <v>2.31E-4</v>
      </c>
      <c r="KG23">
        <v>2.31E-4</v>
      </c>
      <c r="KH23">
        <v>2.3000000000000001E-4</v>
      </c>
      <c r="KI23">
        <v>2.3000000000000001E-4</v>
      </c>
      <c r="KJ23">
        <v>2.3000000000000001E-4</v>
      </c>
      <c r="KK23">
        <v>2.2900000000000001E-4</v>
      </c>
      <c r="KL23">
        <v>2.2900000000000001E-4</v>
      </c>
      <c r="KM23">
        <v>2.2800000000000001E-4</v>
      </c>
      <c r="KN23">
        <v>2.2800000000000001E-4</v>
      </c>
      <c r="KO23">
        <v>2.2800000000000001E-4</v>
      </c>
      <c r="KP23">
        <v>2.2699999999999999E-4</v>
      </c>
      <c r="KQ23">
        <v>2.2699999999999999E-4</v>
      </c>
      <c r="KR23">
        <v>2.2599999999999999E-4</v>
      </c>
      <c r="KS23">
        <v>2.2599999999999999E-4</v>
      </c>
      <c r="KT23">
        <v>2.2499999999999999E-4</v>
      </c>
      <c r="KU23">
        <v>2.2499999999999999E-4</v>
      </c>
      <c r="KV23">
        <v>2.24E-4</v>
      </c>
      <c r="KW23">
        <v>2.24E-4</v>
      </c>
      <c r="KX23">
        <v>2.23E-4</v>
      </c>
      <c r="KY23">
        <v>2.23E-4</v>
      </c>
      <c r="KZ23">
        <v>2.22E-4</v>
      </c>
      <c r="LA23">
        <v>2.2100000000000001E-4</v>
      </c>
      <c r="LB23">
        <v>2.2100000000000001E-4</v>
      </c>
      <c r="LC23">
        <v>2.2000000000000001E-4</v>
      </c>
      <c r="LD23">
        <v>2.2000000000000001E-4</v>
      </c>
      <c r="LE23">
        <v>2.1900000000000001E-4</v>
      </c>
      <c r="LF23">
        <v>2.1800000000000001E-4</v>
      </c>
      <c r="LG23">
        <v>2.1800000000000001E-4</v>
      </c>
      <c r="LH23">
        <v>2.1699999999999999E-4</v>
      </c>
      <c r="LI23">
        <v>2.1699999999999999E-4</v>
      </c>
      <c r="LJ23">
        <v>2.1599999999999999E-4</v>
      </c>
      <c r="LK23">
        <v>2.1499999999999999E-4</v>
      </c>
      <c r="LL23">
        <v>2.14E-4</v>
      </c>
      <c r="LM23">
        <v>2.14E-4</v>
      </c>
      <c r="LN23">
        <v>2.13E-4</v>
      </c>
      <c r="LO23">
        <v>2.12E-4</v>
      </c>
      <c r="LP23">
        <v>2.1100000000000001E-4</v>
      </c>
      <c r="LQ23">
        <v>2.1100000000000001E-4</v>
      </c>
      <c r="LR23">
        <v>2.1000000000000001E-4</v>
      </c>
      <c r="LS23">
        <v>2.0900000000000001E-4</v>
      </c>
      <c r="LT23">
        <v>2.0900000000000001E-4</v>
      </c>
      <c r="LU23">
        <v>2.0799999999999999E-4</v>
      </c>
      <c r="LV23">
        <v>2.0699999999999999E-4</v>
      </c>
      <c r="LW23">
        <v>2.0599999999999999E-4</v>
      </c>
      <c r="LX23">
        <v>2.0599999999999999E-4</v>
      </c>
      <c r="LY23">
        <v>2.05E-4</v>
      </c>
      <c r="LZ23">
        <v>2.04E-4</v>
      </c>
      <c r="MA23">
        <v>2.03E-4</v>
      </c>
      <c r="MB23">
        <v>2.03E-4</v>
      </c>
      <c r="MC23">
        <v>2.02E-4</v>
      </c>
      <c r="MD23">
        <v>2.0100000000000001E-4</v>
      </c>
      <c r="ME23">
        <v>2.0000000000000001E-4</v>
      </c>
      <c r="MF23">
        <v>2.0000000000000001E-4</v>
      </c>
      <c r="MG23">
        <v>1.9900000000000001E-4</v>
      </c>
      <c r="MH23">
        <v>1.9799999999999999E-4</v>
      </c>
      <c r="MI23">
        <v>1.9699999999999999E-4</v>
      </c>
      <c r="MJ23">
        <v>1.9699999999999999E-4</v>
      </c>
      <c r="MK23">
        <v>1.9599999999999999E-4</v>
      </c>
      <c r="ML23">
        <v>1.95E-4</v>
      </c>
      <c r="MM23">
        <v>1.94E-4</v>
      </c>
      <c r="MN23">
        <v>1.94E-4</v>
      </c>
      <c r="MO23">
        <v>1.93E-4</v>
      </c>
      <c r="MP23">
        <v>1.92E-4</v>
      </c>
      <c r="MQ23">
        <v>1.9100000000000001E-4</v>
      </c>
      <c r="MR23">
        <v>1.9100000000000001E-4</v>
      </c>
      <c r="MS23">
        <v>1.9000000000000001E-4</v>
      </c>
      <c r="MT23">
        <v>1.8900000000000001E-4</v>
      </c>
      <c r="MU23">
        <v>1.8900000000000001E-4</v>
      </c>
      <c r="MV23">
        <v>1.8799999999999999E-4</v>
      </c>
      <c r="MW23">
        <v>1.8699999999999999E-4</v>
      </c>
      <c r="MX23">
        <v>1.8699999999999999E-4</v>
      </c>
      <c r="MY23">
        <v>1.8599999999999999E-4</v>
      </c>
      <c r="MZ23">
        <v>1.85E-4</v>
      </c>
      <c r="NA23">
        <v>1.84E-4</v>
      </c>
      <c r="NB23">
        <v>1.84E-4</v>
      </c>
      <c r="NC23">
        <v>1.83E-4</v>
      </c>
      <c r="ND23">
        <v>1.8200000000000001E-4</v>
      </c>
      <c r="NE23">
        <v>1.8200000000000001E-4</v>
      </c>
      <c r="NF23">
        <v>1.8100000000000001E-4</v>
      </c>
      <c r="NG23">
        <v>1.8000000000000001E-4</v>
      </c>
      <c r="NH23">
        <v>1.7899999999999999E-4</v>
      </c>
      <c r="NI23">
        <v>1.7899999999999999E-4</v>
      </c>
      <c r="NJ23">
        <v>1.7799999999999999E-4</v>
      </c>
      <c r="NK23">
        <v>1.7699999999999999E-4</v>
      </c>
      <c r="NL23">
        <v>1.7699999999999999E-4</v>
      </c>
      <c r="NM23">
        <v>1.76E-4</v>
      </c>
      <c r="NN23">
        <v>1.75E-4</v>
      </c>
      <c r="NO23">
        <v>1.75E-4</v>
      </c>
      <c r="NP23">
        <v>1.74E-4</v>
      </c>
      <c r="NQ23">
        <v>1.73E-4</v>
      </c>
      <c r="NR23">
        <v>1.73E-4</v>
      </c>
      <c r="NS23">
        <v>1.7200000000000001E-4</v>
      </c>
      <c r="NT23">
        <v>1.7100000000000001E-4</v>
      </c>
      <c r="NU23">
        <v>1.7100000000000001E-4</v>
      </c>
      <c r="NV23">
        <v>1.7000000000000001E-4</v>
      </c>
      <c r="NW23">
        <v>1.6899999999999999E-4</v>
      </c>
      <c r="NX23">
        <v>1.6899999999999999E-4</v>
      </c>
      <c r="NY23">
        <v>1.6799999999999999E-4</v>
      </c>
      <c r="NZ23">
        <v>1.6699999999999999E-4</v>
      </c>
      <c r="OA23">
        <v>1.6699999999999999E-4</v>
      </c>
      <c r="OB23">
        <v>1.66E-4</v>
      </c>
      <c r="OC23">
        <v>1.65E-4</v>
      </c>
      <c r="OD23">
        <v>1.65E-4</v>
      </c>
      <c r="OE23">
        <v>1.64E-4</v>
      </c>
      <c r="OF23">
        <v>1.63E-4</v>
      </c>
      <c r="OG23">
        <v>1.63E-4</v>
      </c>
      <c r="OH23">
        <v>1.6200000000000001E-4</v>
      </c>
      <c r="OI23">
        <v>1.6100000000000001E-4</v>
      </c>
      <c r="OJ23">
        <v>1.6100000000000001E-4</v>
      </c>
      <c r="OK23">
        <v>1.6000000000000001E-4</v>
      </c>
      <c r="OL23">
        <v>1.5899999999999999E-4</v>
      </c>
    </row>
    <row r="24" spans="1:402" x14ac:dyDescent="0.25">
      <c r="A24" t="s">
        <v>33</v>
      </c>
      <c r="B24" s="27" t="s">
        <v>76</v>
      </c>
      <c r="C24">
        <v>0.79600910000000002</v>
      </c>
      <c r="D24">
        <v>0.61980900000000005</v>
      </c>
      <c r="E24">
        <v>0.50870879999999996</v>
      </c>
      <c r="F24">
        <v>0.43161310000000003</v>
      </c>
      <c r="G24">
        <v>0.3732589</v>
      </c>
      <c r="H24">
        <v>0.3270226</v>
      </c>
      <c r="I24">
        <v>0.2890257</v>
      </c>
      <c r="J24">
        <v>0.25744830000000002</v>
      </c>
      <c r="K24">
        <v>0.23107440000000001</v>
      </c>
      <c r="L24">
        <v>0.208403</v>
      </c>
      <c r="M24">
        <v>0.1889229</v>
      </c>
      <c r="N24">
        <v>0.17222480000000001</v>
      </c>
      <c r="O24">
        <v>0.15732699999999999</v>
      </c>
      <c r="P24">
        <v>0.14446809999999999</v>
      </c>
      <c r="Q24">
        <v>0.1330817</v>
      </c>
      <c r="R24">
        <v>0.1231207</v>
      </c>
      <c r="S24">
        <v>0.1139124</v>
      </c>
      <c r="T24">
        <v>0.1055056</v>
      </c>
      <c r="U24">
        <v>9.8260189999999997E-2</v>
      </c>
      <c r="V24">
        <v>9.1820159999999998E-2</v>
      </c>
      <c r="W24">
        <v>8.5665679999999994E-2</v>
      </c>
      <c r="X24">
        <v>8.0412960000000006E-2</v>
      </c>
      <c r="Y24">
        <v>7.5408349999999999E-2</v>
      </c>
      <c r="Z24">
        <v>7.0826180000000002E-2</v>
      </c>
      <c r="AA24">
        <v>6.6871399999999998E-2</v>
      </c>
      <c r="AB24">
        <v>6.2912179999999998E-2</v>
      </c>
      <c r="AC24">
        <v>5.946543E-2</v>
      </c>
      <c r="AD24">
        <v>5.6156820000000003E-2</v>
      </c>
      <c r="AE24">
        <v>5.34233E-2</v>
      </c>
      <c r="AF24">
        <v>5.0684369999999999E-2</v>
      </c>
      <c r="AG24">
        <v>4.8100200000000003E-2</v>
      </c>
      <c r="AH24">
        <v>4.5849130000000002E-2</v>
      </c>
      <c r="AI24">
        <v>4.382548E-2</v>
      </c>
      <c r="AJ24">
        <v>4.1911730000000001E-2</v>
      </c>
      <c r="AK24">
        <v>4.0011890000000001E-2</v>
      </c>
      <c r="AL24">
        <v>3.8315170000000003E-2</v>
      </c>
      <c r="AM24">
        <v>3.6720889999999999E-2</v>
      </c>
      <c r="AN24">
        <v>3.5206210000000002E-2</v>
      </c>
      <c r="AO24">
        <v>3.3763700000000001E-2</v>
      </c>
      <c r="AP24">
        <v>3.2374729999999997E-2</v>
      </c>
      <c r="AQ24">
        <v>3.105196E-2</v>
      </c>
      <c r="AR24">
        <v>2.98064E-2</v>
      </c>
      <c r="AS24">
        <v>2.862988E-2</v>
      </c>
      <c r="AT24">
        <v>2.7511830000000001E-2</v>
      </c>
      <c r="AU24">
        <v>2.646828E-2</v>
      </c>
      <c r="AV24">
        <v>2.5468589999999999E-2</v>
      </c>
      <c r="AW24">
        <v>2.4513900000000002E-2</v>
      </c>
      <c r="AX24">
        <v>2.3574060000000001E-2</v>
      </c>
      <c r="AY24">
        <v>2.2683579999999998E-2</v>
      </c>
      <c r="AZ24">
        <v>2.1837659999999998E-2</v>
      </c>
      <c r="BA24">
        <v>2.103468E-2</v>
      </c>
      <c r="BB24">
        <v>2.0273510000000002E-2</v>
      </c>
      <c r="BC24">
        <v>1.9548119999999999E-2</v>
      </c>
      <c r="BD24">
        <v>1.885477E-2</v>
      </c>
      <c r="BE24">
        <v>1.819289E-2</v>
      </c>
      <c r="BF24">
        <v>1.7562640000000001E-2</v>
      </c>
      <c r="BG24">
        <v>1.6963990000000002E-2</v>
      </c>
      <c r="BH24">
        <v>1.6393939999999999E-2</v>
      </c>
      <c r="BI24">
        <v>1.5850349999999999E-2</v>
      </c>
      <c r="BJ24">
        <v>1.533148E-2</v>
      </c>
      <c r="BK24">
        <v>1.483602E-2</v>
      </c>
      <c r="BL24">
        <v>1.436048E-2</v>
      </c>
      <c r="BM24">
        <v>1.390398E-2</v>
      </c>
      <c r="BN24">
        <v>1.346696E-2</v>
      </c>
      <c r="BO24">
        <v>1.304864E-2</v>
      </c>
      <c r="BP24">
        <v>1.264797E-2</v>
      </c>
      <c r="BQ24">
        <v>1.2264870000000001E-2</v>
      </c>
      <c r="BR24">
        <v>1.189815E-2</v>
      </c>
      <c r="BS24">
        <v>1.1546829999999999E-2</v>
      </c>
      <c r="BT24">
        <v>1.1209500000000001E-2</v>
      </c>
      <c r="BU24">
        <v>1.0886460000000001E-2</v>
      </c>
      <c r="BV24">
        <v>1.0577390000000001E-2</v>
      </c>
      <c r="BW24">
        <v>1.028184E-2</v>
      </c>
      <c r="BX24">
        <v>9.9978229999999994E-3</v>
      </c>
      <c r="BY24">
        <v>9.7229599999999992E-3</v>
      </c>
      <c r="BZ24">
        <v>9.4562559999999997E-3</v>
      </c>
      <c r="CA24">
        <v>9.1993909999999995E-3</v>
      </c>
      <c r="CB24">
        <v>8.9543780000000007E-3</v>
      </c>
      <c r="CC24">
        <v>8.7206950000000005E-3</v>
      </c>
      <c r="CD24">
        <v>8.4969720000000002E-3</v>
      </c>
      <c r="CE24">
        <v>8.2827309999999998E-3</v>
      </c>
      <c r="CF24">
        <v>8.0768039999999999E-3</v>
      </c>
      <c r="CG24">
        <v>7.8774480000000004E-3</v>
      </c>
      <c r="CH24">
        <v>7.683306E-3</v>
      </c>
      <c r="CI24">
        <v>7.4954499999999999E-3</v>
      </c>
      <c r="CJ24">
        <v>7.3156540000000004E-3</v>
      </c>
      <c r="CK24">
        <v>7.1449169999999998E-3</v>
      </c>
      <c r="CL24">
        <v>6.9816399999999999E-3</v>
      </c>
      <c r="CM24">
        <v>6.8240339999999997E-3</v>
      </c>
      <c r="CN24">
        <v>6.6709890000000004E-3</v>
      </c>
      <c r="CO24">
        <v>6.5227499999999999E-3</v>
      </c>
      <c r="CP24">
        <v>6.3792329999999998E-3</v>
      </c>
      <c r="CQ24">
        <v>6.2410859999999999E-3</v>
      </c>
      <c r="CR24">
        <v>6.109377E-3</v>
      </c>
      <c r="CS24">
        <v>5.9849769999999998E-3</v>
      </c>
      <c r="CT24">
        <v>5.8674039999999997E-3</v>
      </c>
      <c r="CU24">
        <v>5.7558349999999999E-3</v>
      </c>
      <c r="CV24">
        <v>5.6488220000000004E-3</v>
      </c>
      <c r="CW24">
        <v>5.5447040000000001E-3</v>
      </c>
      <c r="CX24">
        <v>5.443046E-3</v>
      </c>
      <c r="CY24">
        <v>5.3449070000000003E-3</v>
      </c>
      <c r="CZ24">
        <v>5.2512419999999997E-3</v>
      </c>
      <c r="DA24">
        <v>5.1618949999999997E-3</v>
      </c>
      <c r="DB24">
        <v>5.0761900000000004E-3</v>
      </c>
      <c r="DC24">
        <v>4.994226E-3</v>
      </c>
      <c r="DD24">
        <v>4.9161350000000003E-3</v>
      </c>
      <c r="DE24">
        <v>4.8420240000000003E-3</v>
      </c>
      <c r="DF24">
        <v>4.771646E-3</v>
      </c>
      <c r="DG24">
        <v>4.7049240000000001E-3</v>
      </c>
      <c r="DH24">
        <v>4.641549E-3</v>
      </c>
      <c r="DI24">
        <v>4.580789E-3</v>
      </c>
      <c r="DJ24">
        <v>4.5221310000000004E-3</v>
      </c>
      <c r="DK24">
        <v>4.4655279999999999E-3</v>
      </c>
      <c r="DL24">
        <v>4.4112200000000004E-3</v>
      </c>
      <c r="DM24">
        <v>4.3595630000000003E-3</v>
      </c>
      <c r="DN24">
        <v>4.3106539999999997E-3</v>
      </c>
      <c r="DO24">
        <v>4.2642130000000002E-3</v>
      </c>
      <c r="DP24">
        <v>4.2192999999999996E-3</v>
      </c>
      <c r="DQ24">
        <v>4.1752869999999997E-3</v>
      </c>
      <c r="DR24">
        <v>4.1321630000000003E-3</v>
      </c>
      <c r="DS24">
        <v>4.0903850000000002E-3</v>
      </c>
      <c r="DT24">
        <v>4.0504E-3</v>
      </c>
      <c r="DU24">
        <v>4.0124380000000001E-3</v>
      </c>
      <c r="DV24">
        <v>3.9765060000000003E-3</v>
      </c>
      <c r="DW24">
        <v>3.9424610000000004E-3</v>
      </c>
      <c r="DX24">
        <v>3.909544E-3</v>
      </c>
      <c r="DY24">
        <v>3.8767319999999999E-3</v>
      </c>
      <c r="DZ24">
        <v>3.8433230000000001E-3</v>
      </c>
      <c r="EA24">
        <v>3.809373E-3</v>
      </c>
      <c r="EB24">
        <v>3.7755499999999999E-3</v>
      </c>
      <c r="EC24">
        <v>3.742609E-3</v>
      </c>
      <c r="ED24">
        <v>3.7113549999999999E-3</v>
      </c>
      <c r="EE24">
        <v>3.6817130000000001E-3</v>
      </c>
      <c r="EF24">
        <v>3.6530149999999999E-3</v>
      </c>
      <c r="EG24">
        <v>3.6246160000000002E-3</v>
      </c>
      <c r="EH24">
        <v>3.5960599999999999E-3</v>
      </c>
      <c r="EI24">
        <v>3.567256E-3</v>
      </c>
      <c r="EJ24">
        <v>3.5379780000000002E-3</v>
      </c>
      <c r="EK24">
        <v>3.508199E-3</v>
      </c>
      <c r="EL24">
        <v>3.4785660000000002E-3</v>
      </c>
      <c r="EM24">
        <v>3.4498979999999999E-3</v>
      </c>
      <c r="EN24">
        <v>3.4224659999999999E-3</v>
      </c>
      <c r="EO24">
        <v>3.3955460000000002E-3</v>
      </c>
      <c r="EP24">
        <v>3.3684909999999999E-3</v>
      </c>
      <c r="EQ24">
        <v>3.3412590000000001E-3</v>
      </c>
      <c r="ER24">
        <v>3.314029E-3</v>
      </c>
      <c r="ES24">
        <v>3.286808E-3</v>
      </c>
      <c r="ET24">
        <v>3.2592599999999999E-3</v>
      </c>
      <c r="EU24">
        <v>3.2315479999999999E-3</v>
      </c>
      <c r="EV24">
        <v>3.2042329999999999E-3</v>
      </c>
      <c r="EW24">
        <v>3.1774429999999998E-3</v>
      </c>
      <c r="EX24">
        <v>3.1508349999999998E-3</v>
      </c>
      <c r="EY24">
        <v>3.1241569999999998E-3</v>
      </c>
      <c r="EZ24">
        <v>3.0978379999999999E-3</v>
      </c>
      <c r="FA24">
        <v>3.0721189999999999E-3</v>
      </c>
      <c r="FB24">
        <v>3.0470219999999999E-3</v>
      </c>
      <c r="FC24">
        <v>3.022463E-3</v>
      </c>
      <c r="FD24">
        <v>2.9984209999999998E-3</v>
      </c>
      <c r="FE24">
        <v>2.9750549999999999E-3</v>
      </c>
      <c r="FF24">
        <v>2.9523449999999999E-3</v>
      </c>
      <c r="FG24">
        <v>2.9298649999999998E-3</v>
      </c>
      <c r="FH24">
        <v>2.907172E-3</v>
      </c>
      <c r="FI24">
        <v>2.8837609999999999E-3</v>
      </c>
      <c r="FJ24">
        <v>2.8596580000000002E-3</v>
      </c>
      <c r="FK24">
        <v>2.8350480000000002E-3</v>
      </c>
      <c r="FL24">
        <v>2.8101990000000002E-3</v>
      </c>
      <c r="FM24">
        <v>2.785446E-3</v>
      </c>
      <c r="FN24">
        <v>2.7611699999999999E-3</v>
      </c>
      <c r="FO24">
        <v>2.7378329999999998E-3</v>
      </c>
      <c r="FP24">
        <v>2.7156239999999998E-3</v>
      </c>
      <c r="FQ24">
        <v>2.6943779999999999E-3</v>
      </c>
      <c r="FR24">
        <v>2.673875E-3</v>
      </c>
      <c r="FS24">
        <v>2.6537890000000001E-3</v>
      </c>
      <c r="FT24">
        <v>2.6338630000000002E-3</v>
      </c>
      <c r="FU24">
        <v>2.6138680000000001E-3</v>
      </c>
      <c r="FV24">
        <v>2.593826E-3</v>
      </c>
      <c r="FW24">
        <v>2.5737260000000001E-3</v>
      </c>
      <c r="FX24">
        <v>2.553512E-3</v>
      </c>
      <c r="FY24">
        <v>2.5332359999999999E-3</v>
      </c>
      <c r="FZ24">
        <v>2.5131540000000001E-3</v>
      </c>
      <c r="GA24">
        <v>2.4934990000000001E-3</v>
      </c>
      <c r="GB24">
        <v>2.4743109999999999E-3</v>
      </c>
      <c r="GC24">
        <v>2.4554429999999999E-3</v>
      </c>
      <c r="GD24">
        <v>2.436999E-3</v>
      </c>
      <c r="GE24">
        <v>2.4193159999999999E-3</v>
      </c>
      <c r="GF24">
        <v>2.402483E-3</v>
      </c>
      <c r="GG24">
        <v>2.3862559999999998E-3</v>
      </c>
      <c r="GH24">
        <v>2.3703550000000002E-3</v>
      </c>
      <c r="GI24">
        <v>2.354615E-3</v>
      </c>
      <c r="GJ24">
        <v>2.3390630000000002E-3</v>
      </c>
      <c r="GK24">
        <v>2.3237319999999998E-3</v>
      </c>
      <c r="GL24">
        <v>2.3086510000000001E-3</v>
      </c>
      <c r="GM24">
        <v>2.2938429999999998E-3</v>
      </c>
      <c r="GN24">
        <v>2.2794709999999999E-3</v>
      </c>
      <c r="GO24">
        <v>2.2657789999999999E-3</v>
      </c>
      <c r="GP24">
        <v>2.2528330000000001E-3</v>
      </c>
      <c r="GQ24">
        <v>2.2405659999999998E-3</v>
      </c>
      <c r="GR24">
        <v>2.2290019999999999E-3</v>
      </c>
      <c r="GS24">
        <v>2.2182E-3</v>
      </c>
      <c r="GT24">
        <v>2.208032E-3</v>
      </c>
    </row>
    <row r="25" spans="1:402" x14ac:dyDescent="0.25">
      <c r="A25" t="s">
        <v>33</v>
      </c>
      <c r="B25" s="27" t="s">
        <v>77</v>
      </c>
      <c r="C25">
        <v>0.43378013999999998</v>
      </c>
      <c r="D25">
        <v>0.301065154</v>
      </c>
      <c r="E25">
        <v>0.228494892</v>
      </c>
      <c r="F25">
        <v>0.18169526799999999</v>
      </c>
      <c r="G25">
        <v>0.14828277400000001</v>
      </c>
      <c r="H25">
        <v>0.123466718</v>
      </c>
      <c r="I25">
        <v>0.10425074440000001</v>
      </c>
      <c r="J25">
        <v>8.9113464200000006E-2</v>
      </c>
      <c r="K25">
        <v>7.7109148399999994E-2</v>
      </c>
      <c r="L25">
        <v>6.7486420599999999E-2</v>
      </c>
      <c r="M25">
        <v>5.9587311599999998E-2</v>
      </c>
      <c r="N25">
        <v>5.2995453599999999E-2</v>
      </c>
      <c r="O25">
        <v>4.8174598999999999E-2</v>
      </c>
      <c r="P25">
        <v>4.3993833000000003E-2</v>
      </c>
      <c r="Q25">
        <v>4.0274053400000003E-2</v>
      </c>
      <c r="R25">
        <v>3.7068547399999999E-2</v>
      </c>
      <c r="S25">
        <v>3.4006453800000003E-2</v>
      </c>
      <c r="T25">
        <v>3.1280358600000002E-2</v>
      </c>
      <c r="U25">
        <v>2.89710886E-2</v>
      </c>
      <c r="V25">
        <v>2.70742406E-2</v>
      </c>
      <c r="W25">
        <v>2.5262118599999998E-2</v>
      </c>
      <c r="X25">
        <v>2.3752332399999999E-2</v>
      </c>
      <c r="Y25">
        <v>2.2313257199999999E-2</v>
      </c>
      <c r="Z25">
        <v>2.1015522000000002E-2</v>
      </c>
      <c r="AA25">
        <v>1.98417382E-2</v>
      </c>
      <c r="AB25">
        <v>1.8768299799999999E-2</v>
      </c>
      <c r="AC25">
        <v>1.7769975E-2</v>
      </c>
      <c r="AD25">
        <v>1.6875610400000001E-2</v>
      </c>
      <c r="AE25">
        <v>1.6002950799999999E-2</v>
      </c>
      <c r="AF25">
        <v>1.5207346599999999E-2</v>
      </c>
      <c r="AG25">
        <v>1.4471580899999999E-2</v>
      </c>
      <c r="AH25">
        <v>1.380405214E-2</v>
      </c>
      <c r="AI25">
        <v>1.318282326E-2</v>
      </c>
      <c r="AJ25">
        <v>1.2610984079999998E-2</v>
      </c>
      <c r="AK25">
        <v>1.2086638720000001E-2</v>
      </c>
      <c r="AL25">
        <v>1.158307574E-2</v>
      </c>
      <c r="AM25">
        <v>1.1115641200000002E-2</v>
      </c>
      <c r="AN25">
        <v>1.0683223200000001E-2</v>
      </c>
      <c r="AO25">
        <v>1.0280818880000001E-2</v>
      </c>
      <c r="AP25">
        <v>9.90782118E-3</v>
      </c>
      <c r="AQ25">
        <v>9.557960439999999E-3</v>
      </c>
      <c r="AR25">
        <v>9.2298289000000006E-3</v>
      </c>
      <c r="AS25">
        <v>8.9222592600000008E-3</v>
      </c>
      <c r="AT25">
        <v>8.6333856199999996E-3</v>
      </c>
      <c r="AU25">
        <v>8.36182364E-3</v>
      </c>
      <c r="AV25">
        <v>8.1056535400000004E-3</v>
      </c>
      <c r="AW25">
        <v>7.8627830000000017E-3</v>
      </c>
      <c r="AX25">
        <v>7.6339124199999997E-3</v>
      </c>
      <c r="AY25">
        <v>7.4172231200000001E-3</v>
      </c>
      <c r="AZ25">
        <v>7.2140782599999995E-3</v>
      </c>
      <c r="BA25">
        <v>7.0209732800000004E-3</v>
      </c>
      <c r="BB25">
        <v>6.8364562800000001E-3</v>
      </c>
      <c r="BC25">
        <v>6.6614110200000007E-3</v>
      </c>
      <c r="BD25">
        <v>6.4945017200000003E-3</v>
      </c>
      <c r="BE25">
        <v>6.3352720199999994E-3</v>
      </c>
      <c r="BF25">
        <v>6.1832914200000005E-3</v>
      </c>
      <c r="BG25">
        <v>6.0379059800000001E-3</v>
      </c>
      <c r="BH25">
        <v>5.9003081799999992E-3</v>
      </c>
      <c r="BI25">
        <v>5.7688817599999996E-3</v>
      </c>
      <c r="BJ25">
        <v>5.6447683200000001E-3</v>
      </c>
      <c r="BK25">
        <v>5.5257179599999991E-3</v>
      </c>
      <c r="BL25">
        <v>5.4111376999999997E-3</v>
      </c>
      <c r="BM25">
        <v>5.30019428E-3</v>
      </c>
      <c r="BN25">
        <v>5.1934648399999993E-3</v>
      </c>
      <c r="BO25">
        <v>5.0910224200000007E-3</v>
      </c>
      <c r="BP25">
        <v>4.9931765399999998E-3</v>
      </c>
      <c r="BQ25">
        <v>4.8993512600000004E-3</v>
      </c>
      <c r="BR25">
        <v>4.8089631199999998E-3</v>
      </c>
      <c r="BS25">
        <v>4.7224239200000006E-3</v>
      </c>
      <c r="BT25">
        <v>4.63930886E-3</v>
      </c>
      <c r="BU25">
        <v>4.5593622399999999E-3</v>
      </c>
      <c r="BV25">
        <v>4.48301954E-3</v>
      </c>
      <c r="BW25">
        <v>4.40918052E-3</v>
      </c>
      <c r="BX25">
        <v>4.3384796600000001E-3</v>
      </c>
      <c r="BY25">
        <v>4.2713702000000001E-3</v>
      </c>
      <c r="BZ25">
        <v>4.2064895400000003E-3</v>
      </c>
      <c r="CA25">
        <v>4.1436717000000005E-3</v>
      </c>
      <c r="CB25">
        <v>4.0831796400000002E-3</v>
      </c>
      <c r="CC25">
        <v>4.0252865599999998E-3</v>
      </c>
      <c r="CD25">
        <v>3.9704635000000002E-3</v>
      </c>
      <c r="CE25">
        <v>3.9176175600000003E-3</v>
      </c>
      <c r="CF25">
        <v>3.86702902E-3</v>
      </c>
      <c r="CG25">
        <v>3.8169526600000002E-3</v>
      </c>
      <c r="CH25">
        <v>3.7684213600000004E-3</v>
      </c>
      <c r="CI25">
        <v>3.721593E-3</v>
      </c>
      <c r="CJ25">
        <v>3.6762710799999997E-3</v>
      </c>
      <c r="CK25">
        <v>3.63330496E-3</v>
      </c>
      <c r="CL25">
        <v>3.5923110600000001E-3</v>
      </c>
      <c r="CM25">
        <v>3.5525770600000001E-3</v>
      </c>
      <c r="CN25">
        <v>3.5140215799999998E-3</v>
      </c>
      <c r="CO25">
        <v>3.4758531000000001E-3</v>
      </c>
      <c r="CP25">
        <v>3.437333414E-3</v>
      </c>
      <c r="CQ25">
        <v>3.3986470039999999E-3</v>
      </c>
      <c r="CR25">
        <v>3.3611502299999998E-3</v>
      </c>
      <c r="CS25">
        <v>3.3255556799999999E-3</v>
      </c>
      <c r="CT25">
        <v>3.2915305440000004E-3</v>
      </c>
      <c r="CU25">
        <v>3.2588016280000001E-3</v>
      </c>
      <c r="CV25">
        <v>3.2269791980000001E-3</v>
      </c>
      <c r="CW25">
        <v>3.1962696660000002E-3</v>
      </c>
      <c r="CX25">
        <v>3.1670692459999997E-3</v>
      </c>
      <c r="CY25">
        <v>3.138536208E-3</v>
      </c>
      <c r="CZ25">
        <v>3.1104996860000004E-3</v>
      </c>
      <c r="DA25">
        <v>3.0834197819999999E-3</v>
      </c>
      <c r="DB25">
        <v>3.0570254320000001E-3</v>
      </c>
      <c r="DC25">
        <v>3.0311025900000002E-3</v>
      </c>
      <c r="DD25">
        <v>3.005009736E-3</v>
      </c>
      <c r="DE25">
        <v>2.9795586340000003E-3</v>
      </c>
      <c r="DF25">
        <v>2.95424214E-3</v>
      </c>
      <c r="DG25">
        <v>2.929834676E-3</v>
      </c>
      <c r="DH25">
        <v>2.9072112420000002E-3</v>
      </c>
      <c r="DI25">
        <v>2.8853237839999999E-3</v>
      </c>
      <c r="DJ25">
        <v>2.8637077819999995E-3</v>
      </c>
      <c r="DK25">
        <v>2.842992952E-3</v>
      </c>
      <c r="DL25">
        <v>2.8228227960000003E-3</v>
      </c>
      <c r="DM25">
        <v>2.8028055419999998E-3</v>
      </c>
      <c r="DN25">
        <v>2.78344844E-3</v>
      </c>
      <c r="DO25">
        <v>2.765112688E-3</v>
      </c>
      <c r="DP25">
        <v>2.7473166919999999E-3</v>
      </c>
      <c r="DQ25">
        <v>2.7295918159999997E-3</v>
      </c>
      <c r="DR25">
        <v>2.7115591220000001E-3</v>
      </c>
      <c r="DS25">
        <v>2.6928777940000005E-3</v>
      </c>
      <c r="DT25">
        <v>2.6749934240000001E-3</v>
      </c>
      <c r="DU25">
        <v>2.6573605160000002E-3</v>
      </c>
      <c r="DV25">
        <v>2.6401428800000002E-3</v>
      </c>
      <c r="DW25">
        <v>2.6245764559999999E-3</v>
      </c>
      <c r="DX25">
        <v>2.6104180280000001E-3</v>
      </c>
      <c r="DY25">
        <v>2.5972890699999997E-3</v>
      </c>
      <c r="DZ25">
        <v>2.5838580119999996E-3</v>
      </c>
      <c r="EA25">
        <v>2.5707233320000004E-3</v>
      </c>
      <c r="EB25">
        <v>2.5586152920000003E-3</v>
      </c>
      <c r="EC25">
        <v>2.5464895680000002E-3</v>
      </c>
      <c r="ED25">
        <v>2.533815646E-3</v>
      </c>
      <c r="EE25">
        <v>2.5204880699999997E-3</v>
      </c>
      <c r="EF25">
        <v>2.5074312900000002E-3</v>
      </c>
      <c r="EG25">
        <v>2.4950505539999999E-3</v>
      </c>
      <c r="EH25">
        <v>2.4828078180000003E-3</v>
      </c>
      <c r="EI25">
        <v>2.4703761220000002E-3</v>
      </c>
      <c r="EJ25">
        <v>2.4578998080000002E-3</v>
      </c>
      <c r="EK25">
        <v>2.4467163480000002E-3</v>
      </c>
      <c r="EL25">
        <v>2.4356566819999999E-3</v>
      </c>
      <c r="EM25">
        <v>2.423909678E-3</v>
      </c>
      <c r="EN25">
        <v>2.4122408020000002E-3</v>
      </c>
      <c r="EO25">
        <v>2.4006679019999999E-3</v>
      </c>
      <c r="EP25">
        <v>2.3890988760000001E-3</v>
      </c>
      <c r="EQ25">
        <v>2.3777466260000001E-3</v>
      </c>
      <c r="ER25">
        <v>2.3661384219999999E-3</v>
      </c>
      <c r="ES25">
        <v>2.3549711239999999E-3</v>
      </c>
      <c r="ET25">
        <v>2.3442823280000005E-3</v>
      </c>
      <c r="EU25">
        <v>2.3339262259999996E-3</v>
      </c>
      <c r="EV25">
        <v>2.3235102519999998E-3</v>
      </c>
      <c r="EW25">
        <v>2.3129332720000003E-3</v>
      </c>
      <c r="EX25">
        <v>2.3026153040000001E-3</v>
      </c>
      <c r="EY25">
        <v>2.2923214500000003E-3</v>
      </c>
      <c r="EZ25">
        <v>2.2822673420000001E-3</v>
      </c>
      <c r="FA25">
        <v>2.2722813879999999E-3</v>
      </c>
      <c r="FB25">
        <v>2.2621265360000002E-3</v>
      </c>
      <c r="FC25">
        <v>2.2519519819999998E-3</v>
      </c>
      <c r="FD25">
        <v>2.2414669180000004E-3</v>
      </c>
      <c r="FE25">
        <v>2.2307803559999998E-3</v>
      </c>
      <c r="FF25">
        <v>2.219749884E-3</v>
      </c>
      <c r="FG25">
        <v>2.2085838680000001E-3</v>
      </c>
      <c r="FH25">
        <v>2.1971406239999999E-3</v>
      </c>
      <c r="FI25">
        <v>2.1857503420000001E-3</v>
      </c>
      <c r="FJ25">
        <v>2.1754137619999997E-3</v>
      </c>
      <c r="FK25">
        <v>2.1657616939999998E-3</v>
      </c>
      <c r="FL25">
        <v>2.156658236E-3</v>
      </c>
      <c r="FM25">
        <v>2.1478573820000002E-3</v>
      </c>
      <c r="FN25">
        <v>2.139115452E-3</v>
      </c>
      <c r="FO25">
        <v>2.1302569179999999E-3</v>
      </c>
      <c r="FP25">
        <v>2.121144154E-3</v>
      </c>
      <c r="FQ25">
        <v>2.1117746620000002E-3</v>
      </c>
      <c r="FR25">
        <v>2.1016367520000001E-3</v>
      </c>
      <c r="FS25">
        <v>2.0914306999999998E-3</v>
      </c>
      <c r="FT25">
        <v>2.0817895380000001E-3</v>
      </c>
      <c r="FU25">
        <v>2.0722719339999998E-3</v>
      </c>
      <c r="FV25">
        <v>2.0624454219999996E-3</v>
      </c>
      <c r="FW25">
        <v>2.0527854859999999E-3</v>
      </c>
      <c r="FX25">
        <v>2.0437069E-3</v>
      </c>
      <c r="FY25">
        <v>2.0348603119999999E-3</v>
      </c>
      <c r="FZ25">
        <v>2.0257306459999999E-3</v>
      </c>
      <c r="GA25">
        <v>2.0163150999999999E-3</v>
      </c>
      <c r="GB25">
        <v>2.0069353859999998E-3</v>
      </c>
      <c r="GC25">
        <v>1.9975717419999997E-3</v>
      </c>
      <c r="GD25">
        <v>1.9883513139999998E-3</v>
      </c>
      <c r="GE25">
        <v>1.9791157899999999E-3</v>
      </c>
      <c r="GF25">
        <v>1.970299118E-3</v>
      </c>
      <c r="GG25">
        <v>1.9617760960000002E-3</v>
      </c>
      <c r="GH25">
        <v>1.953363566E-3</v>
      </c>
      <c r="GI25">
        <v>1.9455229E-3</v>
      </c>
      <c r="GJ25">
        <v>1.938158738E-3</v>
      </c>
      <c r="GK25">
        <v>1.930752372E-3</v>
      </c>
      <c r="GL25">
        <v>1.922758744E-3</v>
      </c>
      <c r="GM25">
        <v>1.914640538E-3</v>
      </c>
      <c r="GN25">
        <v>1.906967784E-3</v>
      </c>
      <c r="GO25">
        <v>1.8993551699999999E-3</v>
      </c>
      <c r="GP25">
        <v>1.8907829499999998E-3</v>
      </c>
      <c r="GQ25">
        <v>1.8814073660000001E-3</v>
      </c>
      <c r="GR25">
        <v>1.8721539240000001E-3</v>
      </c>
      <c r="GS25">
        <v>1.862865428E-3</v>
      </c>
      <c r="GT25">
        <v>1.8535139839999997E-3</v>
      </c>
    </row>
    <row r="26" spans="1:402" x14ac:dyDescent="0.25">
      <c r="A26" t="s">
        <v>33</v>
      </c>
      <c r="B26" s="27" t="s">
        <v>78</v>
      </c>
      <c r="C26">
        <v>0.19732671399999999</v>
      </c>
      <c r="D26">
        <v>0.13750253699999998</v>
      </c>
      <c r="E26">
        <v>0.1043030326</v>
      </c>
      <c r="F26">
        <v>8.2620938000000005E-2</v>
      </c>
      <c r="G26">
        <v>6.7192436599999988E-2</v>
      </c>
      <c r="H26">
        <v>5.57935242E-2</v>
      </c>
      <c r="I26">
        <v>4.7913909399999996E-2</v>
      </c>
      <c r="J26">
        <v>4.1733061799999999E-2</v>
      </c>
      <c r="K26">
        <v>3.6832940499999994E-2</v>
      </c>
      <c r="L26">
        <v>3.3410403200000001E-2</v>
      </c>
      <c r="M26">
        <v>3.0555623899999995E-2</v>
      </c>
      <c r="N26">
        <v>2.8010745999999996E-2</v>
      </c>
      <c r="O26">
        <v>2.5669001499999997E-2</v>
      </c>
      <c r="P26">
        <v>2.3518970399999999E-2</v>
      </c>
      <c r="Q26">
        <v>2.1478134199999999E-2</v>
      </c>
      <c r="R26">
        <v>1.95524698E-2</v>
      </c>
      <c r="S26">
        <v>1.7718884099999999E-2</v>
      </c>
      <c r="T26">
        <v>1.6339996799999999E-2</v>
      </c>
      <c r="U26">
        <v>1.518244889E-2</v>
      </c>
      <c r="V26">
        <v>1.4140533689999998E-2</v>
      </c>
      <c r="W26">
        <v>1.3223305069999998E-2</v>
      </c>
      <c r="X26">
        <v>1.2404708629999999E-2</v>
      </c>
      <c r="Y26">
        <v>1.162769449E-2</v>
      </c>
      <c r="Z26">
        <v>1.0938873969999999E-2</v>
      </c>
      <c r="AA26">
        <v>1.031787484E-2</v>
      </c>
      <c r="AB26">
        <v>9.7190310799999992E-3</v>
      </c>
      <c r="AC26">
        <v>9.1820136299999994E-3</v>
      </c>
      <c r="AD26">
        <v>8.6989395199999989E-3</v>
      </c>
      <c r="AE26">
        <v>8.2615372299999993E-3</v>
      </c>
      <c r="AF26">
        <v>7.8661365299999998E-3</v>
      </c>
      <c r="AG26">
        <v>7.5038426599999992E-3</v>
      </c>
      <c r="AH26">
        <v>7.1718672999999998E-3</v>
      </c>
      <c r="AI26">
        <v>6.8687773999999997E-3</v>
      </c>
      <c r="AJ26">
        <v>6.5888050599999994E-3</v>
      </c>
      <c r="AK26">
        <v>6.3312941099999999E-3</v>
      </c>
      <c r="AL26">
        <v>6.0936910899999997E-3</v>
      </c>
      <c r="AM26">
        <v>5.8717909699999987E-3</v>
      </c>
      <c r="AN26">
        <v>5.6662703999999994E-3</v>
      </c>
      <c r="AO26">
        <v>5.4725713700000001E-3</v>
      </c>
      <c r="AP26">
        <v>5.2928680999999997E-3</v>
      </c>
      <c r="AQ26">
        <v>5.1232429899999996E-3</v>
      </c>
      <c r="AR26">
        <v>4.9632688999999997E-3</v>
      </c>
      <c r="AS26">
        <v>4.8132241099999992E-3</v>
      </c>
      <c r="AT26">
        <v>4.6719248100000003E-3</v>
      </c>
      <c r="AU26">
        <v>4.5389961399999994E-3</v>
      </c>
      <c r="AV26">
        <v>4.4125329799999998E-3</v>
      </c>
      <c r="AW26">
        <v>4.2917685200000001E-3</v>
      </c>
      <c r="AX26">
        <v>4.1780657500000004E-3</v>
      </c>
      <c r="AY26">
        <v>4.0687149999999997E-3</v>
      </c>
      <c r="AZ26">
        <v>3.96658216E-3</v>
      </c>
      <c r="BA26">
        <v>3.8687289499999998E-3</v>
      </c>
      <c r="BB26">
        <v>3.7757646099999998E-3</v>
      </c>
      <c r="BC26">
        <v>3.6873030099999994E-3</v>
      </c>
      <c r="BD26">
        <v>3.6028524899999995E-3</v>
      </c>
      <c r="BE26">
        <v>3.5228181499999999E-3</v>
      </c>
      <c r="BF26">
        <v>3.4449503599999999E-3</v>
      </c>
      <c r="BG26">
        <v>3.3703104299999996E-3</v>
      </c>
      <c r="BH26">
        <v>3.2995965099999998E-3</v>
      </c>
      <c r="BI26">
        <v>3.2307520199999998E-3</v>
      </c>
      <c r="BJ26">
        <v>3.1664063199999997E-3</v>
      </c>
      <c r="BK26">
        <v>3.1046489089999996E-3</v>
      </c>
      <c r="BL26">
        <v>3.0453670930000003E-3</v>
      </c>
      <c r="BM26">
        <v>2.9887513079999996E-3</v>
      </c>
      <c r="BN26">
        <v>2.934857416E-3</v>
      </c>
      <c r="BO26">
        <v>2.8832893489999997E-3</v>
      </c>
      <c r="BP26">
        <v>2.8329385009999999E-3</v>
      </c>
      <c r="BQ26">
        <v>2.7844765399999997E-3</v>
      </c>
      <c r="BR26">
        <v>2.7373857219999999E-3</v>
      </c>
      <c r="BS26">
        <v>2.6914617739999995E-3</v>
      </c>
      <c r="BT26">
        <v>2.6482339489999999E-3</v>
      </c>
      <c r="BU26">
        <v>2.6058805359999997E-3</v>
      </c>
      <c r="BV26">
        <v>2.5664047079999998E-3</v>
      </c>
      <c r="BW26">
        <v>2.5284471959999997E-3</v>
      </c>
      <c r="BX26">
        <v>2.4925005960000001E-3</v>
      </c>
      <c r="BY26">
        <v>2.45830447E-3</v>
      </c>
      <c r="BZ26">
        <v>2.4252618510000002E-3</v>
      </c>
      <c r="CA26">
        <v>2.3932479939999998E-3</v>
      </c>
      <c r="CB26">
        <v>2.361982302E-3</v>
      </c>
      <c r="CC26">
        <v>2.3326916210000001E-3</v>
      </c>
      <c r="CD26">
        <v>2.3046302929999995E-3</v>
      </c>
      <c r="CE26">
        <v>2.2772242989999997E-3</v>
      </c>
      <c r="CF26">
        <v>2.2517488279999998E-3</v>
      </c>
      <c r="CG26">
        <v>2.2271967829999998E-3</v>
      </c>
      <c r="CH26">
        <v>2.2035233079999998E-3</v>
      </c>
      <c r="CI26">
        <v>2.1805197729999996E-3</v>
      </c>
      <c r="CJ26">
        <v>2.1586154210000001E-3</v>
      </c>
      <c r="CK26">
        <v>2.1374268869999999E-3</v>
      </c>
      <c r="CL26">
        <v>2.1171929389999997E-3</v>
      </c>
      <c r="CM26">
        <v>2.097785012E-3</v>
      </c>
      <c r="CN26">
        <v>2.0795162999999997E-3</v>
      </c>
      <c r="CO26">
        <v>2.0615232949999997E-3</v>
      </c>
      <c r="CP26">
        <v>2.0442476759999998E-3</v>
      </c>
      <c r="CQ26">
        <v>2.0270308959999999E-3</v>
      </c>
      <c r="CR26">
        <v>2.0100988179999999E-3</v>
      </c>
      <c r="CS26">
        <v>1.9945751930000003E-3</v>
      </c>
      <c r="CT26">
        <v>1.9790560719999996E-3</v>
      </c>
      <c r="CU26">
        <v>1.9638150460000001E-3</v>
      </c>
      <c r="CV26">
        <v>1.9492900959999998E-3</v>
      </c>
      <c r="CW26">
        <v>1.935398189E-3</v>
      </c>
      <c r="CX26">
        <v>1.9229328319999997E-3</v>
      </c>
      <c r="CY26">
        <v>1.9116775099999998E-3</v>
      </c>
      <c r="CZ26">
        <v>1.9009033079999999E-3</v>
      </c>
      <c r="DA26">
        <v>1.8903172759999998E-3</v>
      </c>
      <c r="DB26">
        <v>1.879764672E-3</v>
      </c>
      <c r="DC26">
        <v>1.8695243909999998E-3</v>
      </c>
      <c r="DD26">
        <v>1.8584381399999999E-3</v>
      </c>
      <c r="DE26">
        <v>1.8469146930000001E-3</v>
      </c>
      <c r="DF26">
        <v>1.8356326869999997E-3</v>
      </c>
      <c r="DG26">
        <v>1.8249145789999998E-3</v>
      </c>
      <c r="DH26">
        <v>1.8157965259999998E-3</v>
      </c>
      <c r="DI26">
        <v>1.80712612E-3</v>
      </c>
      <c r="DJ26">
        <v>1.798198106E-3</v>
      </c>
      <c r="DK26">
        <v>1.7905547319999999E-3</v>
      </c>
      <c r="DL26">
        <v>1.7831442630000002E-3</v>
      </c>
      <c r="DM26">
        <v>1.7757169149999997E-3</v>
      </c>
      <c r="DN26">
        <v>1.767520241E-3</v>
      </c>
      <c r="DO26">
        <v>1.7596068309999999E-3</v>
      </c>
      <c r="DP26">
        <v>1.751916727E-3</v>
      </c>
      <c r="DQ26">
        <v>1.7441651149999998E-3</v>
      </c>
      <c r="DR26">
        <v>1.7363535150000001E-3</v>
      </c>
      <c r="DS26">
        <v>1.7277667339999998E-3</v>
      </c>
      <c r="DT26">
        <v>1.7197403359999999E-3</v>
      </c>
      <c r="DU26">
        <v>1.7120112409999997E-3</v>
      </c>
      <c r="DV26">
        <v>1.703890547E-3</v>
      </c>
      <c r="DW26">
        <v>1.69672356E-3</v>
      </c>
      <c r="DX26">
        <v>1.6900255059999999E-3</v>
      </c>
      <c r="DY26">
        <v>1.6839161599999999E-3</v>
      </c>
      <c r="DZ26">
        <v>1.6776945269999998E-3</v>
      </c>
      <c r="EA26">
        <v>1.6718822669999998E-3</v>
      </c>
      <c r="EB26">
        <v>1.666871192E-3</v>
      </c>
      <c r="EC26">
        <v>1.6615610639999997E-3</v>
      </c>
      <c r="ED26">
        <v>1.6558461639999999E-3</v>
      </c>
      <c r="EE26">
        <v>1.6491633259999999E-3</v>
      </c>
      <c r="EF26">
        <v>1.641773991E-3</v>
      </c>
      <c r="EG26">
        <v>1.6349374249999998E-3</v>
      </c>
      <c r="EH26">
        <v>1.6283411729999999E-3</v>
      </c>
      <c r="EI26">
        <v>1.621877127E-3</v>
      </c>
      <c r="EJ26">
        <v>1.615778441E-3</v>
      </c>
      <c r="EK26">
        <v>1.6109959799999998E-3</v>
      </c>
      <c r="EL26">
        <v>1.6065715529999997E-3</v>
      </c>
      <c r="EM26">
        <v>1.6012787669999998E-3</v>
      </c>
      <c r="EN26">
        <v>1.595407509E-3</v>
      </c>
      <c r="EO26">
        <v>1.589368345E-3</v>
      </c>
      <c r="EP26">
        <v>1.5832238879999998E-3</v>
      </c>
      <c r="EQ26">
        <v>1.577210791E-3</v>
      </c>
      <c r="ER26">
        <v>1.5704226660000001E-3</v>
      </c>
      <c r="ES26">
        <v>1.5641415300000001E-3</v>
      </c>
      <c r="ET26">
        <v>1.5584173720000001E-3</v>
      </c>
      <c r="EU26">
        <v>1.5533315989999998E-3</v>
      </c>
      <c r="EV26">
        <v>1.548793584E-3</v>
      </c>
      <c r="EW26">
        <v>1.5441947399999999E-3</v>
      </c>
      <c r="EX26">
        <v>1.5395502489999999E-3</v>
      </c>
      <c r="EY26">
        <v>1.5349373699999999E-3</v>
      </c>
      <c r="EZ26">
        <v>1.530863694E-3</v>
      </c>
      <c r="FA26">
        <v>1.5266462330000001E-3</v>
      </c>
      <c r="FB26">
        <v>1.5215906769999999E-3</v>
      </c>
      <c r="FC26">
        <v>1.516461382E-3</v>
      </c>
      <c r="FD26">
        <v>1.5113840749999999E-3</v>
      </c>
      <c r="FE26">
        <v>1.5059289429999998E-3</v>
      </c>
      <c r="FF26">
        <v>1.4999828449999998E-3</v>
      </c>
      <c r="FG26">
        <v>1.4936116019999999E-3</v>
      </c>
      <c r="FH26">
        <v>1.486760681E-3</v>
      </c>
      <c r="FI26">
        <v>1.4799904799999999E-3</v>
      </c>
      <c r="FJ26">
        <v>1.4737974639999999E-3</v>
      </c>
      <c r="FK26">
        <v>1.467825231E-3</v>
      </c>
      <c r="FL26">
        <v>1.4619531989999998E-3</v>
      </c>
      <c r="FM26">
        <v>1.4563457639999999E-3</v>
      </c>
      <c r="FN26">
        <v>1.4507173039999999E-3</v>
      </c>
      <c r="FO26">
        <v>1.4449002709999998E-3</v>
      </c>
      <c r="FP26">
        <v>1.4388602210000001E-3</v>
      </c>
      <c r="FQ26">
        <v>1.4319476339999999E-3</v>
      </c>
      <c r="FR26">
        <v>1.4245064789999999E-3</v>
      </c>
      <c r="FS26">
        <v>1.417499765E-3</v>
      </c>
      <c r="FT26">
        <v>1.4109135949999998E-3</v>
      </c>
      <c r="FU26">
        <v>1.4043162719999999E-3</v>
      </c>
      <c r="FV26">
        <v>1.3972816769999999E-3</v>
      </c>
      <c r="FW26">
        <v>1.3904109869999999E-3</v>
      </c>
      <c r="FX26">
        <v>1.38403106E-3</v>
      </c>
      <c r="FY26">
        <v>1.3775774179999997E-3</v>
      </c>
      <c r="FZ26">
        <v>1.3703704919999999E-3</v>
      </c>
      <c r="GA26">
        <v>1.3625057489999998E-3</v>
      </c>
      <c r="GB26">
        <v>1.354440747E-3</v>
      </c>
      <c r="GC26">
        <v>1.3459432069999999E-3</v>
      </c>
      <c r="GD26">
        <v>1.3368817369999999E-3</v>
      </c>
      <c r="GE26">
        <v>1.3276806989999999E-3</v>
      </c>
      <c r="GF26">
        <v>1.318918677E-3</v>
      </c>
      <c r="GG26">
        <v>1.3104146279999999E-3</v>
      </c>
      <c r="GH26">
        <v>1.3020408199999999E-3</v>
      </c>
      <c r="GI26">
        <v>1.294397246E-3</v>
      </c>
      <c r="GJ26">
        <v>1.28740417E-3</v>
      </c>
      <c r="GK26">
        <v>1.2802566369999999E-3</v>
      </c>
      <c r="GL26">
        <v>1.2728000720000001E-3</v>
      </c>
      <c r="GM26">
        <v>1.2655195169999998E-3</v>
      </c>
      <c r="GN26">
        <v>1.2586945240000002E-3</v>
      </c>
      <c r="GO26">
        <v>1.2518235059999997E-3</v>
      </c>
      <c r="GP26">
        <v>1.2438186279999999E-3</v>
      </c>
      <c r="GQ26">
        <v>1.235078313E-3</v>
      </c>
      <c r="GR26">
        <v>1.2265993449999998E-3</v>
      </c>
      <c r="GS26">
        <v>1.218100959E-3</v>
      </c>
      <c r="GT26">
        <v>1.2094432399999998E-3</v>
      </c>
    </row>
    <row r="27" spans="1:402" x14ac:dyDescent="0.25">
      <c r="A27" t="s">
        <v>33</v>
      </c>
      <c r="B27" s="27" t="s">
        <v>79</v>
      </c>
      <c r="C27">
        <v>0.10483239599999999</v>
      </c>
      <c r="D27">
        <v>7.5206832000000001E-2</v>
      </c>
      <c r="E27">
        <v>5.7761512000000001E-2</v>
      </c>
      <c r="F27">
        <v>4.6977404E-2</v>
      </c>
      <c r="G27">
        <v>3.9107492000000001E-2</v>
      </c>
      <c r="H27">
        <v>3.4192052000000001E-2</v>
      </c>
      <c r="I27">
        <v>3.0269376000000001E-2</v>
      </c>
      <c r="J27">
        <v>2.719007E-2</v>
      </c>
      <c r="K27">
        <v>2.4614474000000001E-2</v>
      </c>
      <c r="L27">
        <v>2.2426924000000001E-2</v>
      </c>
      <c r="M27">
        <v>2.0535169999999998E-2</v>
      </c>
      <c r="N27">
        <v>1.8739381999999999E-2</v>
      </c>
      <c r="O27">
        <v>1.7005322E-2</v>
      </c>
      <c r="P27">
        <v>1.5408162E-2</v>
      </c>
      <c r="Q27">
        <v>1.38565372E-2</v>
      </c>
      <c r="R27">
        <v>1.2393934799999999E-2</v>
      </c>
      <c r="S27">
        <v>1.09836668E-2</v>
      </c>
      <c r="T27">
        <v>1.01445836E-2</v>
      </c>
      <c r="U27">
        <v>9.4288711999999993E-3</v>
      </c>
      <c r="V27">
        <v>8.7710796000000004E-3</v>
      </c>
      <c r="W27">
        <v>8.1949792000000007E-3</v>
      </c>
      <c r="X27">
        <v>7.626885600000001E-3</v>
      </c>
      <c r="Y27">
        <v>7.1310133999999996E-3</v>
      </c>
      <c r="Z27">
        <v>6.6953593999999998E-3</v>
      </c>
      <c r="AA27">
        <v>6.3105208000000003E-3</v>
      </c>
      <c r="AB27">
        <v>5.9689485999999993E-3</v>
      </c>
      <c r="AC27">
        <v>5.6631153999999991E-3</v>
      </c>
      <c r="AD27">
        <v>5.3887637999999998E-3</v>
      </c>
      <c r="AE27">
        <v>5.1395178E-3</v>
      </c>
      <c r="AF27">
        <v>4.9159574000000004E-3</v>
      </c>
      <c r="AG27">
        <v>4.7106444000000001E-3</v>
      </c>
      <c r="AH27">
        <v>4.5228438000000006E-3</v>
      </c>
      <c r="AI27">
        <v>4.3504714E-3</v>
      </c>
      <c r="AJ27">
        <v>4.1919651999999998E-3</v>
      </c>
      <c r="AK27">
        <v>4.0448756000000001E-3</v>
      </c>
      <c r="AL27">
        <v>3.9095238000000001E-3</v>
      </c>
      <c r="AM27">
        <v>3.7828295999999999E-3</v>
      </c>
      <c r="AN27">
        <v>3.6651246000000003E-3</v>
      </c>
      <c r="AO27">
        <v>3.5527891999999998E-3</v>
      </c>
      <c r="AP27">
        <v>3.4495193999999996E-3</v>
      </c>
      <c r="AQ27">
        <v>3.3507169999999996E-3</v>
      </c>
      <c r="AR27">
        <v>3.2580033999999999E-3</v>
      </c>
      <c r="AS27">
        <v>3.1702302000000001E-3</v>
      </c>
      <c r="AT27">
        <v>3.0875300000000002E-3</v>
      </c>
      <c r="AU27">
        <v>3.0091677999999995E-3</v>
      </c>
      <c r="AV27">
        <v>2.9352031199999995E-3</v>
      </c>
      <c r="AW27">
        <v>2.8642441999999998E-3</v>
      </c>
      <c r="AX27">
        <v>2.7978750399999999E-3</v>
      </c>
      <c r="AY27">
        <v>2.7332664399999998E-3</v>
      </c>
      <c r="AZ27">
        <v>2.6740715200000002E-3</v>
      </c>
      <c r="BA27">
        <v>2.61698828E-3</v>
      </c>
      <c r="BB27">
        <v>2.5631471600000002E-3</v>
      </c>
      <c r="BC27">
        <v>2.5118331200000002E-3</v>
      </c>
      <c r="BD27">
        <v>2.4632846799999999E-3</v>
      </c>
      <c r="BE27">
        <v>2.4163228399999999E-3</v>
      </c>
      <c r="BF27">
        <v>2.3713045599999998E-3</v>
      </c>
      <c r="BG27">
        <v>2.3276107200000001E-3</v>
      </c>
      <c r="BH27">
        <v>2.28621888E-3</v>
      </c>
      <c r="BI27">
        <v>2.2458669600000001E-3</v>
      </c>
      <c r="BJ27">
        <v>2.20812608E-3</v>
      </c>
      <c r="BK27">
        <v>2.1713736799999998E-3</v>
      </c>
      <c r="BL27">
        <v>2.1364576400000001E-3</v>
      </c>
      <c r="BM27">
        <v>2.1027482400000001E-3</v>
      </c>
      <c r="BN27">
        <v>2.0707678399999999E-3</v>
      </c>
      <c r="BO27">
        <v>2.0400641999999999E-3</v>
      </c>
      <c r="BP27">
        <v>2.01032508E-3</v>
      </c>
      <c r="BQ27">
        <v>1.9811078399999999E-3</v>
      </c>
      <c r="BR27">
        <v>1.9531639999999999E-3</v>
      </c>
      <c r="BS27">
        <v>1.9255466399999998E-3</v>
      </c>
      <c r="BT27">
        <v>1.8997741199999999E-3</v>
      </c>
      <c r="BU27">
        <v>1.8742954399999998E-3</v>
      </c>
      <c r="BV27">
        <v>1.85093368E-3</v>
      </c>
      <c r="BW27">
        <v>1.82847516E-3</v>
      </c>
      <c r="BX27">
        <v>1.8073357199999999E-3</v>
      </c>
      <c r="BY27">
        <v>1.78704888E-3</v>
      </c>
      <c r="BZ27">
        <v>1.7677871600000001E-3</v>
      </c>
      <c r="CA27">
        <v>1.7488301199999998E-3</v>
      </c>
      <c r="CB27">
        <v>1.73024408E-3</v>
      </c>
      <c r="CC27">
        <v>1.7124463600000001E-3</v>
      </c>
      <c r="CD27">
        <v>1.6953782000000001E-3</v>
      </c>
      <c r="CE27">
        <v>1.6784971599999999E-3</v>
      </c>
      <c r="CF27">
        <v>1.66287464E-3</v>
      </c>
      <c r="CG27">
        <v>1.6477429599999999E-3</v>
      </c>
      <c r="CH27">
        <v>1.6329987600000001E-3</v>
      </c>
      <c r="CI27">
        <v>1.61868564E-3</v>
      </c>
      <c r="CJ27">
        <v>1.6048717199999998E-3</v>
      </c>
      <c r="CK27">
        <v>1.59145648E-3</v>
      </c>
      <c r="CL27">
        <v>1.5786152399999999E-3</v>
      </c>
      <c r="CM27">
        <v>1.56601288E-3</v>
      </c>
      <c r="CN27">
        <v>1.5542183599999999E-3</v>
      </c>
      <c r="CO27">
        <v>1.5424332400000001E-3</v>
      </c>
      <c r="CP27">
        <v>1.5310354E-3</v>
      </c>
      <c r="CQ27">
        <v>1.5196563600000002E-3</v>
      </c>
      <c r="CR27">
        <v>1.50842736E-3</v>
      </c>
      <c r="CS27">
        <v>1.4982014399999998E-3</v>
      </c>
      <c r="CT27">
        <v>1.4878715599999999E-3</v>
      </c>
      <c r="CU27">
        <v>1.47767184E-3</v>
      </c>
      <c r="CV27">
        <v>1.4679662400000001E-3</v>
      </c>
      <c r="CW27">
        <v>1.4587008000000001E-3</v>
      </c>
      <c r="CX27">
        <v>1.4504962E-3</v>
      </c>
      <c r="CY27">
        <v>1.4432032000000002E-3</v>
      </c>
      <c r="CZ27">
        <v>1.4362299999999999E-3</v>
      </c>
      <c r="DA27">
        <v>1.4293393199999998E-3</v>
      </c>
      <c r="DB27">
        <v>1.42240376E-3</v>
      </c>
      <c r="DC27">
        <v>1.4156763999999997E-3</v>
      </c>
      <c r="DD27">
        <v>1.4082421999999999E-3</v>
      </c>
      <c r="DE27">
        <v>1.4004461999999999E-3</v>
      </c>
      <c r="DF27">
        <v>1.3927788799999999E-3</v>
      </c>
      <c r="DG27">
        <v>1.3854899999999999E-3</v>
      </c>
      <c r="DH27">
        <v>1.37937932E-3</v>
      </c>
      <c r="DI27">
        <v>1.3735626E-3</v>
      </c>
      <c r="DJ27">
        <v>1.3674969599999998E-3</v>
      </c>
      <c r="DK27">
        <v>1.3624242E-3</v>
      </c>
      <c r="DL27">
        <v>1.3575150000000001E-3</v>
      </c>
      <c r="DM27">
        <v>1.35257472E-3</v>
      </c>
      <c r="DN27">
        <v>1.3469855599999999E-3</v>
      </c>
      <c r="DO27">
        <v>1.34156024E-3</v>
      </c>
      <c r="DP27">
        <v>1.3362455999999998E-3</v>
      </c>
      <c r="DQ27">
        <v>1.3308508399999999E-3</v>
      </c>
      <c r="DR27">
        <v>1.3253775599999999E-3</v>
      </c>
      <c r="DS27">
        <v>1.3192871999999998E-3</v>
      </c>
      <c r="DT27">
        <v>1.3136117199999998E-3</v>
      </c>
      <c r="DU27">
        <v>1.3081321600000001E-3</v>
      </c>
      <c r="DV27">
        <v>1.3022927599999998E-3</v>
      </c>
      <c r="DW27">
        <v>1.2971473999999999E-3</v>
      </c>
      <c r="DX27">
        <v>1.2923191199999998E-3</v>
      </c>
      <c r="DY27">
        <v>1.2879260400000001E-3</v>
      </c>
      <c r="DZ27">
        <v>1.28342156E-3</v>
      </c>
      <c r="EA27">
        <v>1.27922764E-3</v>
      </c>
      <c r="EB27">
        <v>1.27565004E-3</v>
      </c>
      <c r="EC27">
        <v>1.2718318399999999E-3</v>
      </c>
      <c r="ED27">
        <v>1.26768184E-3</v>
      </c>
      <c r="EE27">
        <v>1.2627541600000001E-3</v>
      </c>
      <c r="EF27">
        <v>1.2572387599999999E-3</v>
      </c>
      <c r="EG27">
        <v>1.2521328E-3</v>
      </c>
      <c r="EH27">
        <v>1.24719016E-3</v>
      </c>
      <c r="EI27">
        <v>1.24233088E-3</v>
      </c>
      <c r="EJ27">
        <v>1.23773804E-3</v>
      </c>
      <c r="EK27">
        <v>1.2341698000000001E-3</v>
      </c>
      <c r="EL27">
        <v>1.23086972E-3</v>
      </c>
      <c r="EM27">
        <v>1.22690416E-3</v>
      </c>
      <c r="EN27">
        <v>1.22249536E-3</v>
      </c>
      <c r="EO27">
        <v>1.2179687999999999E-3</v>
      </c>
      <c r="EP27">
        <v>1.2133724399999999E-3</v>
      </c>
      <c r="EQ27">
        <v>1.2088869599999998E-3</v>
      </c>
      <c r="ER27">
        <v>1.2037864799999999E-3</v>
      </c>
      <c r="ES27">
        <v>1.1990725999999998E-3</v>
      </c>
      <c r="ET27">
        <v>1.194772E-3</v>
      </c>
      <c r="EU27">
        <v>1.1909509199999999E-3</v>
      </c>
      <c r="EV27">
        <v>1.187546E-3</v>
      </c>
      <c r="EW27">
        <v>1.1840902000000001E-3</v>
      </c>
      <c r="EX27">
        <v>1.1805902000000001E-3</v>
      </c>
      <c r="EY27">
        <v>1.17712E-3</v>
      </c>
      <c r="EZ27">
        <v>1.17407188E-3</v>
      </c>
      <c r="FA27">
        <v>1.1709209599999998E-3</v>
      </c>
      <c r="FB27">
        <v>1.1671193199999999E-3</v>
      </c>
      <c r="FC27">
        <v>1.1632704400000001E-3</v>
      </c>
      <c r="FD27">
        <v>1.15946292E-3</v>
      </c>
      <c r="FE27">
        <v>1.15536E-3</v>
      </c>
      <c r="FF27">
        <v>1.1508738799999999E-3</v>
      </c>
      <c r="FG27">
        <v>1.1460627199999999E-3</v>
      </c>
      <c r="FH27">
        <v>1.1408716080000001E-3</v>
      </c>
      <c r="FI27">
        <v>1.1357336479999999E-3</v>
      </c>
      <c r="FJ27">
        <v>1.1310335880000001E-3</v>
      </c>
      <c r="FK27">
        <v>1.1264896359999999E-3</v>
      </c>
      <c r="FL27">
        <v>1.1220137879999999E-3</v>
      </c>
      <c r="FM27">
        <v>1.1177416359999998E-3</v>
      </c>
      <c r="FN27">
        <v>1.113449788E-3</v>
      </c>
      <c r="FO27">
        <v>1.1090238039999998E-3</v>
      </c>
      <c r="FP27">
        <v>1.104435816E-3</v>
      </c>
      <c r="FQ27">
        <v>1.0991759839999999E-3</v>
      </c>
      <c r="FR27">
        <v>1.093505984E-3</v>
      </c>
      <c r="FS27">
        <v>1.088178276E-3</v>
      </c>
      <c r="FT27">
        <v>1.0831733399999999E-3</v>
      </c>
      <c r="FU27">
        <v>1.0781527080000002E-3</v>
      </c>
      <c r="FV27">
        <v>1.072778588E-3</v>
      </c>
      <c r="FW27">
        <v>1.0675261519999999E-3</v>
      </c>
      <c r="FX27">
        <v>1.0626561079999999E-3</v>
      </c>
      <c r="FY27">
        <v>1.0577286200000001E-3</v>
      </c>
      <c r="FZ27">
        <v>1.0522181280000001E-3</v>
      </c>
      <c r="GA27">
        <v>1.0462078239999999E-3</v>
      </c>
      <c r="GB27">
        <v>1.0400503559999997E-3</v>
      </c>
      <c r="GC27">
        <v>1.0335527039999999E-3</v>
      </c>
      <c r="GD27">
        <v>1.0266071640000001E-3</v>
      </c>
      <c r="GE27">
        <v>1.0195413479999998E-3</v>
      </c>
      <c r="GF27">
        <v>1.0128060360000001E-3</v>
      </c>
      <c r="GG27">
        <v>1.0062609479999998E-3</v>
      </c>
      <c r="GH27">
        <v>9.9980704799999993E-4</v>
      </c>
      <c r="GI27">
        <v>9.9392195199999992E-4</v>
      </c>
      <c r="GJ27">
        <v>9.8855067199999985E-4</v>
      </c>
      <c r="GK27">
        <v>9.8306346399999983E-4</v>
      </c>
      <c r="GL27">
        <v>9.7733815999999992E-4</v>
      </c>
      <c r="GM27">
        <v>9.7175820399999992E-4</v>
      </c>
      <c r="GN27">
        <v>9.6654515999999987E-4</v>
      </c>
      <c r="GO27">
        <v>9.6130277999999995E-4</v>
      </c>
      <c r="GP27">
        <v>9.5517599999999996E-4</v>
      </c>
      <c r="GQ27">
        <v>9.4847550799999998E-4</v>
      </c>
      <c r="GR27">
        <v>9.4197791600000001E-4</v>
      </c>
      <c r="GS27">
        <v>9.3546189199999986E-4</v>
      </c>
      <c r="GT27">
        <v>9.2881762800000006E-4</v>
      </c>
    </row>
    <row r="28" spans="1:402" x14ac:dyDescent="0.25">
      <c r="A28" t="s">
        <v>33</v>
      </c>
      <c r="B28" s="27" t="s">
        <v>80</v>
      </c>
      <c r="C28">
        <v>6.9249870000000005E-2</v>
      </c>
      <c r="D28">
        <v>5.0706025000000002E-2</v>
      </c>
      <c r="E28">
        <v>3.9540024999999999E-2</v>
      </c>
      <c r="F28">
        <v>3.3225150000000002E-2</v>
      </c>
      <c r="G28">
        <v>2.8793997500000001E-2</v>
      </c>
      <c r="H28">
        <v>2.5591570000000001E-2</v>
      </c>
      <c r="I28">
        <v>2.2941122500000001E-2</v>
      </c>
      <c r="J28">
        <v>2.0840709999999998E-2</v>
      </c>
      <c r="K28">
        <v>1.9008924999999999E-2</v>
      </c>
      <c r="L28">
        <v>1.7363787499999998E-2</v>
      </c>
      <c r="M28">
        <v>1.5872114999999999E-2</v>
      </c>
      <c r="N28">
        <v>1.4431192250000001E-2</v>
      </c>
      <c r="O28">
        <v>1.3027641249999999E-2</v>
      </c>
      <c r="P28">
        <v>1.1712075000000001E-2</v>
      </c>
      <c r="Q28">
        <v>1.0425386E-2</v>
      </c>
      <c r="R28">
        <v>9.1955542499999997E-3</v>
      </c>
      <c r="S28">
        <v>8.0168027499999996E-3</v>
      </c>
      <c r="T28">
        <v>7.4148835000000003E-3</v>
      </c>
      <c r="U28">
        <v>6.8854617500000003E-3</v>
      </c>
      <c r="V28">
        <v>6.3571234999999999E-3</v>
      </c>
      <c r="W28">
        <v>5.90388375E-3</v>
      </c>
      <c r="X28">
        <v>5.5133504999999999E-3</v>
      </c>
      <c r="Y28">
        <v>5.1719022499999998E-3</v>
      </c>
      <c r="Z28">
        <v>4.8710617499999999E-3</v>
      </c>
      <c r="AA28">
        <v>4.6045057499999997E-3</v>
      </c>
      <c r="AB28">
        <v>4.3672482499999997E-3</v>
      </c>
      <c r="AC28">
        <v>4.1544815000000004E-3</v>
      </c>
      <c r="AD28">
        <v>3.9636789999999995E-3</v>
      </c>
      <c r="AE28">
        <v>3.78999575E-3</v>
      </c>
      <c r="AF28">
        <v>3.6342117500000001E-3</v>
      </c>
      <c r="AG28">
        <v>3.4906059999999998E-3</v>
      </c>
      <c r="AH28">
        <v>3.3589234999999999E-3</v>
      </c>
      <c r="AI28">
        <v>3.2381407500000001E-3</v>
      </c>
      <c r="AJ28">
        <v>3.1272057499999997E-3</v>
      </c>
      <c r="AK28">
        <v>3.0241455E-3</v>
      </c>
      <c r="AL28">
        <v>2.9290439999999996E-3</v>
      </c>
      <c r="AM28">
        <v>2.8394159000000004E-3</v>
      </c>
      <c r="AN28">
        <v>2.7558955750000003E-3</v>
      </c>
      <c r="AO28">
        <v>2.6757907749999999E-3</v>
      </c>
      <c r="AP28">
        <v>2.6022515749999997E-3</v>
      </c>
      <c r="AQ28">
        <v>2.5316552999999999E-3</v>
      </c>
      <c r="AR28">
        <v>2.4654653499999999E-3</v>
      </c>
      <c r="AS28">
        <v>2.4026814249999999E-3</v>
      </c>
      <c r="AT28">
        <v>2.3434709499999999E-3</v>
      </c>
      <c r="AU28">
        <v>2.2872936749999996E-3</v>
      </c>
      <c r="AV28">
        <v>2.2342840999999996E-3</v>
      </c>
      <c r="AW28">
        <v>2.1833046000000003E-3</v>
      </c>
      <c r="AX28">
        <v>2.1356537749999999E-3</v>
      </c>
      <c r="AY28">
        <v>2.0890617249999998E-3</v>
      </c>
      <c r="AZ28">
        <v>2.0465233999999999E-3</v>
      </c>
      <c r="BA28">
        <v>2.0054125750000001E-3</v>
      </c>
      <c r="BB28">
        <v>1.9666731750000001E-3</v>
      </c>
      <c r="BC28">
        <v>1.9297276750000003E-3</v>
      </c>
      <c r="BD28">
        <v>1.8947756999999998E-3</v>
      </c>
      <c r="BE28">
        <v>1.860872575E-3</v>
      </c>
      <c r="BF28">
        <v>1.8283473999999998E-3</v>
      </c>
      <c r="BG28">
        <v>1.7967040500000001E-3</v>
      </c>
      <c r="BH28">
        <v>1.7667225500000001E-3</v>
      </c>
      <c r="BI28">
        <v>1.7373936250000002E-3</v>
      </c>
      <c r="BJ28">
        <v>1.7099889249999997E-3</v>
      </c>
      <c r="BK28">
        <v>1.6832397E-3</v>
      </c>
      <c r="BL28">
        <v>1.6578677000000002E-3</v>
      </c>
      <c r="BM28">
        <v>1.6333639749999999E-3</v>
      </c>
      <c r="BN28">
        <v>1.6101431000000001E-3</v>
      </c>
      <c r="BO28">
        <v>1.58781695E-3</v>
      </c>
      <c r="BP28">
        <v>1.5661599500000002E-3</v>
      </c>
      <c r="BQ28">
        <v>1.544800725E-3</v>
      </c>
      <c r="BR28">
        <v>1.5243941999999999E-3</v>
      </c>
      <c r="BS28">
        <v>1.5041504249999999E-3</v>
      </c>
      <c r="BT28">
        <v>1.4852938249999999E-3</v>
      </c>
      <c r="BU28">
        <v>1.4665867749999999E-3</v>
      </c>
      <c r="BV28">
        <v>1.4495226250000001E-3</v>
      </c>
      <c r="BW28">
        <v>1.4330985750000001E-3</v>
      </c>
      <c r="BX28">
        <v>1.4176451749999999E-3</v>
      </c>
      <c r="BY28">
        <v>1.4027813E-3</v>
      </c>
      <c r="BZ28">
        <v>1.388703825E-3</v>
      </c>
      <c r="CA28">
        <v>1.37481455E-3</v>
      </c>
      <c r="CB28">
        <v>1.3611829750000001E-3</v>
      </c>
      <c r="CC28">
        <v>1.34810735E-3</v>
      </c>
      <c r="CD28">
        <v>1.3355496750000002E-3</v>
      </c>
      <c r="CE28">
        <v>1.3230807500000002E-3</v>
      </c>
      <c r="CF28">
        <v>1.3115886749999999E-3</v>
      </c>
      <c r="CG28">
        <v>1.3004585250000001E-3</v>
      </c>
      <c r="CH28">
        <v>1.2896110249999999E-3</v>
      </c>
      <c r="CI28">
        <v>1.2790872E-3</v>
      </c>
      <c r="CJ28">
        <v>1.26894285E-3</v>
      </c>
      <c r="CK28">
        <v>1.2590752249999999E-3</v>
      </c>
      <c r="CL28">
        <v>1.2496296249999998E-3</v>
      </c>
      <c r="CM28">
        <v>1.2403211250000001E-3</v>
      </c>
      <c r="CN28">
        <v>1.23163305E-3</v>
      </c>
      <c r="CO28">
        <v>1.2229457E-3</v>
      </c>
      <c r="CP28">
        <v>1.21456975E-3</v>
      </c>
      <c r="CQ28">
        <v>1.206205525E-3</v>
      </c>
      <c r="CR28">
        <v>1.1979412E-3</v>
      </c>
      <c r="CS28">
        <v>1.1904586000000001E-3</v>
      </c>
      <c r="CT28">
        <v>1.1828494000000001E-3</v>
      </c>
      <c r="CU28">
        <v>1.175308625E-3</v>
      </c>
      <c r="CV28">
        <v>1.1681473000000001E-3</v>
      </c>
      <c r="CW28">
        <v>1.161307075E-3</v>
      </c>
      <c r="CX28">
        <v>1.155312025E-3</v>
      </c>
      <c r="CY28">
        <v>1.1500375749999999E-3</v>
      </c>
      <c r="CZ28">
        <v>1.1450112500000001E-3</v>
      </c>
      <c r="DA28">
        <v>1.14002185E-3</v>
      </c>
      <c r="DB28">
        <v>1.134984575E-3</v>
      </c>
      <c r="DC28">
        <v>1.1301017499999999E-3</v>
      </c>
      <c r="DD28">
        <v>1.1246364250000001E-3</v>
      </c>
      <c r="DE28">
        <v>1.11886515E-3</v>
      </c>
      <c r="DF28">
        <v>1.1131766E-3</v>
      </c>
      <c r="DG28">
        <v>1.107756625E-3</v>
      </c>
      <c r="DH28">
        <v>1.1032589000000001E-3</v>
      </c>
      <c r="DI28">
        <v>1.0989686850000002E-3</v>
      </c>
      <c r="DJ28">
        <v>1.0944718175000001E-3</v>
      </c>
      <c r="DK28">
        <v>1.09076258E-3</v>
      </c>
      <c r="DL28">
        <v>1.0871907324999999E-3</v>
      </c>
      <c r="DM28">
        <v>1.083587115E-3</v>
      </c>
      <c r="DN28">
        <v>1.079436815E-3</v>
      </c>
      <c r="DO28">
        <v>1.0753917625E-3</v>
      </c>
      <c r="DP28">
        <v>1.071412185E-3</v>
      </c>
      <c r="DQ28">
        <v>1.0673411099999999E-3</v>
      </c>
      <c r="DR28">
        <v>1.0632016225000001E-3</v>
      </c>
      <c r="DS28">
        <v>1.0585600175E-3</v>
      </c>
      <c r="DT28">
        <v>1.0542538400000001E-3</v>
      </c>
      <c r="DU28">
        <v>1.0500913000000001E-3</v>
      </c>
      <c r="DV28">
        <v>1.0456222850000001E-3</v>
      </c>
      <c r="DW28">
        <v>1.0416857625000001E-3</v>
      </c>
      <c r="DX28">
        <v>1.0379856074999999E-3</v>
      </c>
      <c r="DY28">
        <v>1.0346202800000002E-3</v>
      </c>
      <c r="DZ28">
        <v>1.0311534525000001E-3</v>
      </c>
      <c r="EA28">
        <v>1.0279296875000002E-3</v>
      </c>
      <c r="EB28">
        <v>1.0252002725E-3</v>
      </c>
      <c r="EC28">
        <v>1.0222754724999999E-3</v>
      </c>
      <c r="ED28">
        <v>1.0190790600000002E-3</v>
      </c>
      <c r="EE28">
        <v>1.0152374475000002E-3</v>
      </c>
      <c r="EF28">
        <v>1.010912125E-3</v>
      </c>
      <c r="EG28">
        <v>1.0069081975E-3</v>
      </c>
      <c r="EH28">
        <v>1.0030298774999999E-3</v>
      </c>
      <c r="EI28">
        <v>9.9920191999999992E-4</v>
      </c>
      <c r="EJ28">
        <v>9.9558364000000023E-4</v>
      </c>
      <c r="EK28">
        <v>9.9279175000000007E-4</v>
      </c>
      <c r="EL28">
        <v>9.9021533749999997E-4</v>
      </c>
      <c r="EM28">
        <v>9.8710609250000003E-4</v>
      </c>
      <c r="EN28">
        <v>9.8364613249999982E-4</v>
      </c>
      <c r="EO28">
        <v>9.8009384250000013E-4</v>
      </c>
      <c r="EP28">
        <v>9.7649243500000002E-4</v>
      </c>
      <c r="EQ28">
        <v>9.72972925E-4</v>
      </c>
      <c r="ER28">
        <v>9.6894790500000002E-4</v>
      </c>
      <c r="ES28">
        <v>9.6522142249999999E-4</v>
      </c>
      <c r="ET28">
        <v>9.6181936000000001E-4</v>
      </c>
      <c r="EU28">
        <v>9.5879481500000011E-4</v>
      </c>
      <c r="EV28">
        <v>9.5610889000000002E-4</v>
      </c>
      <c r="EW28">
        <v>9.533857225000001E-4</v>
      </c>
      <c r="EX28">
        <v>9.5063311249999997E-4</v>
      </c>
      <c r="EY28">
        <v>9.4790614500000006E-4</v>
      </c>
      <c r="EZ28">
        <v>9.4552473750000008E-4</v>
      </c>
      <c r="FA28">
        <v>9.4305773999999994E-4</v>
      </c>
      <c r="FB28">
        <v>9.4005658249999994E-4</v>
      </c>
      <c r="FC28">
        <v>9.3701745749999996E-4</v>
      </c>
      <c r="FD28">
        <v>9.340165650000001E-4</v>
      </c>
      <c r="FE28">
        <v>9.3077303499999994E-4</v>
      </c>
      <c r="FF28">
        <v>9.2721731750000007E-4</v>
      </c>
      <c r="FG28">
        <v>9.233963899999999E-4</v>
      </c>
      <c r="FH28">
        <v>9.1927038500000001E-4</v>
      </c>
      <c r="FI28">
        <v>9.1517826750000001E-4</v>
      </c>
      <c r="FJ28">
        <v>9.1143783499999999E-4</v>
      </c>
      <c r="FK28">
        <v>9.0782193999999999E-4</v>
      </c>
      <c r="FL28">
        <v>9.0426142749999998E-4</v>
      </c>
      <c r="FM28">
        <v>9.0086528000000012E-4</v>
      </c>
      <c r="FN28">
        <v>8.9745569500000006E-4</v>
      </c>
      <c r="FO28">
        <v>8.9394695999999991E-4</v>
      </c>
      <c r="FP28">
        <v>8.9031072E-4</v>
      </c>
      <c r="FQ28">
        <v>8.8612729249999992E-4</v>
      </c>
      <c r="FR28">
        <v>8.8160469749999995E-4</v>
      </c>
      <c r="FS28">
        <v>8.7735470999999988E-4</v>
      </c>
      <c r="FT28">
        <v>8.7335621499999995E-4</v>
      </c>
      <c r="FU28">
        <v>8.6933541000000004E-4</v>
      </c>
      <c r="FV28">
        <v>8.6502331249999997E-4</v>
      </c>
      <c r="FW28">
        <v>8.6080415750000008E-4</v>
      </c>
      <c r="FX28">
        <v>8.5690084500000005E-4</v>
      </c>
      <c r="FY28">
        <v>8.5295484000000006E-4</v>
      </c>
      <c r="FZ28">
        <v>8.4854368249999998E-4</v>
      </c>
      <c r="GA28">
        <v>8.4374328750000003E-4</v>
      </c>
      <c r="GB28">
        <v>8.3882932750000002E-4</v>
      </c>
      <c r="GC28">
        <v>8.3363515750000013E-4</v>
      </c>
      <c r="GD28">
        <v>8.2807189750000009E-4</v>
      </c>
      <c r="GE28">
        <v>8.2240526250000015E-4</v>
      </c>
      <c r="GF28">
        <v>8.1699785500000002E-4</v>
      </c>
      <c r="GG28">
        <v>8.1173497500000005E-4</v>
      </c>
      <c r="GH28">
        <v>8.0654211499999991E-4</v>
      </c>
      <c r="GI28">
        <v>8.0181099500000017E-4</v>
      </c>
      <c r="GJ28">
        <v>7.9749572499999998E-4</v>
      </c>
      <c r="GK28">
        <v>7.9308489749999999E-4</v>
      </c>
      <c r="GL28">
        <v>7.8847909499999997E-4</v>
      </c>
      <c r="GM28">
        <v>7.8398985500000007E-4</v>
      </c>
      <c r="GN28">
        <v>7.7980302000000006E-4</v>
      </c>
      <c r="GO28">
        <v>7.756034674999999E-4</v>
      </c>
      <c r="GP28">
        <v>7.7068239749999989E-4</v>
      </c>
      <c r="GQ28">
        <v>7.6528930500000003E-4</v>
      </c>
      <c r="GR28">
        <v>7.6006332249999996E-4</v>
      </c>
      <c r="GS28">
        <v>7.5482379749999991E-4</v>
      </c>
      <c r="GT28">
        <v>7.4948111499999995E-4</v>
      </c>
    </row>
    <row r="29" spans="1:402" x14ac:dyDescent="0.25">
      <c r="A29" t="s">
        <v>33</v>
      </c>
      <c r="B29" s="27" t="s">
        <v>81</v>
      </c>
      <c r="C29">
        <v>3.7628920000000003E-2</v>
      </c>
      <c r="D29">
        <v>3.0063670000000001E-2</v>
      </c>
      <c r="E29">
        <v>2.517459E-2</v>
      </c>
      <c r="F29">
        <v>2.1935799999999998E-2</v>
      </c>
      <c r="G29">
        <v>1.9432720000000001E-2</v>
      </c>
      <c r="H29">
        <v>1.7539349999999999E-2</v>
      </c>
      <c r="I29">
        <v>1.5805489999999998E-2</v>
      </c>
      <c r="J29">
        <v>1.4445E-2</v>
      </c>
      <c r="K29">
        <v>1.3191319999999999E-2</v>
      </c>
      <c r="L29">
        <v>1.2028270000000001E-2</v>
      </c>
      <c r="M29">
        <v>1.094181E-2</v>
      </c>
      <c r="N29">
        <v>9.8486100000000007E-3</v>
      </c>
      <c r="O29">
        <v>8.7744610000000008E-3</v>
      </c>
      <c r="P29">
        <v>7.7583519999999996E-3</v>
      </c>
      <c r="Q29">
        <v>6.7713950000000004E-3</v>
      </c>
      <c r="R29">
        <v>5.8384329999999996E-3</v>
      </c>
      <c r="S29">
        <v>4.9601139999999998E-3</v>
      </c>
      <c r="T29">
        <v>4.5273049999999997E-3</v>
      </c>
      <c r="U29">
        <v>4.1637430000000001E-3</v>
      </c>
      <c r="V29">
        <v>3.855476E-3</v>
      </c>
      <c r="W29">
        <v>3.589334E-3</v>
      </c>
      <c r="X29">
        <v>3.3596440000000002E-3</v>
      </c>
      <c r="Y29">
        <v>3.1583990000000001E-3</v>
      </c>
      <c r="Z29">
        <v>2.9810850000000001E-3</v>
      </c>
      <c r="AA29">
        <v>2.8237879999999998E-3</v>
      </c>
      <c r="AB29">
        <v>2.683703E-3</v>
      </c>
      <c r="AC29">
        <v>2.5578699999999998E-3</v>
      </c>
      <c r="AD29">
        <v>2.4447129999999998E-3</v>
      </c>
      <c r="AE29">
        <v>2.3414400000000002E-3</v>
      </c>
      <c r="AF29">
        <v>2.249034E-3</v>
      </c>
      <c r="AG29">
        <v>2.1636440000000002E-3</v>
      </c>
      <c r="AH29">
        <v>2.085351E-3</v>
      </c>
      <c r="AI29">
        <v>2.0136049999999999E-3</v>
      </c>
      <c r="AJ29">
        <v>1.947699E-3</v>
      </c>
      <c r="AK29">
        <v>1.8863619999999999E-3</v>
      </c>
      <c r="AL29">
        <v>1.8298030000000001E-3</v>
      </c>
      <c r="AM29">
        <v>1.7763670000000001E-3</v>
      </c>
      <c r="AN29">
        <v>1.7265659999999999E-3</v>
      </c>
      <c r="AO29">
        <v>1.678513E-3</v>
      </c>
      <c r="AP29">
        <v>1.6344949999999999E-3</v>
      </c>
      <c r="AQ29">
        <v>1.592076E-3</v>
      </c>
      <c r="AR29">
        <v>1.552346E-3</v>
      </c>
      <c r="AS29">
        <v>1.51457E-3</v>
      </c>
      <c r="AT29">
        <v>1.4789110000000001E-3</v>
      </c>
      <c r="AU29">
        <v>1.445018E-3</v>
      </c>
      <c r="AV29">
        <v>1.41307E-3</v>
      </c>
      <c r="AW29">
        <v>1.382255E-3</v>
      </c>
      <c r="AX29">
        <v>1.3534860000000001E-3</v>
      </c>
      <c r="AY29">
        <v>1.3251840000000001E-3</v>
      </c>
      <c r="AZ29">
        <v>1.2994949999999999E-3</v>
      </c>
      <c r="BA29">
        <v>1.2745969999999999E-3</v>
      </c>
      <c r="BB29">
        <v>1.2511849999999999E-3</v>
      </c>
      <c r="BC29">
        <v>1.2288469999999999E-3</v>
      </c>
      <c r="BD29">
        <v>1.2077030000000001E-3</v>
      </c>
      <c r="BE29">
        <v>1.187139E-3</v>
      </c>
      <c r="BF29">
        <v>1.167384E-3</v>
      </c>
      <c r="BG29">
        <v>1.1481099999999999E-3</v>
      </c>
      <c r="BH29">
        <v>1.129847E-3</v>
      </c>
      <c r="BI29">
        <v>1.111892E-3</v>
      </c>
      <c r="BJ29">
        <v>1.0951579999999999E-3</v>
      </c>
      <c r="BK29">
        <v>1.078767E-3</v>
      </c>
      <c r="BL29">
        <v>1.063275E-3</v>
      </c>
      <c r="BM29">
        <v>1.0483000000000001E-3</v>
      </c>
      <c r="BN29">
        <v>1.034126E-3</v>
      </c>
      <c r="BO29">
        <v>1.0204890000000001E-3</v>
      </c>
      <c r="BP29">
        <v>1.0072150000000001E-3</v>
      </c>
      <c r="BQ29">
        <v>9.9408989999999996E-4</v>
      </c>
      <c r="BR29">
        <v>9.8154920000000003E-4</v>
      </c>
      <c r="BS29">
        <v>9.690457E-4</v>
      </c>
      <c r="BT29">
        <v>9.5745490000000003E-4</v>
      </c>
      <c r="BU29">
        <v>9.4588050000000003E-4</v>
      </c>
      <c r="BV29">
        <v>9.3541350000000002E-4</v>
      </c>
      <c r="BW29">
        <v>9.2532780000000004E-4</v>
      </c>
      <c r="BX29">
        <v>9.1585029999999995E-4</v>
      </c>
      <c r="BY29">
        <v>9.0672140000000001E-4</v>
      </c>
      <c r="BZ29">
        <v>8.9809160000000005E-4</v>
      </c>
      <c r="CA29">
        <v>8.8956280000000005E-4</v>
      </c>
      <c r="CB29">
        <v>8.811693E-4</v>
      </c>
      <c r="CC29">
        <v>8.7311080000000002E-4</v>
      </c>
      <c r="CD29">
        <v>8.6536260000000004E-4</v>
      </c>
      <c r="CE29">
        <v>8.5763020000000003E-4</v>
      </c>
      <c r="CF29">
        <v>8.5056059999999998E-4</v>
      </c>
      <c r="CG29">
        <v>8.4370509999999997E-4</v>
      </c>
      <c r="CH29">
        <v>8.3702970000000001E-4</v>
      </c>
      <c r="CI29">
        <v>8.3055409999999998E-4</v>
      </c>
      <c r="CJ29">
        <v>8.2431219999999996E-4</v>
      </c>
      <c r="CK29">
        <v>8.1824839999999996E-4</v>
      </c>
      <c r="CL29">
        <v>8.1243280000000003E-4</v>
      </c>
      <c r="CM29">
        <v>8.0669409999999998E-4</v>
      </c>
      <c r="CN29">
        <v>8.0135619999999999E-4</v>
      </c>
      <c r="CO29">
        <v>7.9600259999999996E-4</v>
      </c>
      <c r="CP29">
        <v>7.9087129999999995E-4</v>
      </c>
      <c r="CQ29">
        <v>7.8573140000000004E-4</v>
      </c>
      <c r="CR29">
        <v>7.8064650000000003E-4</v>
      </c>
      <c r="CS29">
        <v>7.7607109999999996E-4</v>
      </c>
      <c r="CT29">
        <v>7.713857E-4</v>
      </c>
      <c r="CU29">
        <v>7.6672739999999995E-4</v>
      </c>
      <c r="CV29">
        <v>7.6231279999999996E-4</v>
      </c>
      <c r="CW29">
        <v>7.5811420000000001E-4</v>
      </c>
      <c r="CX29">
        <v>7.544734E-4</v>
      </c>
      <c r="CY29">
        <v>7.5132889999999998E-4</v>
      </c>
      <c r="CZ29">
        <v>7.4833690000000003E-4</v>
      </c>
      <c r="DA29">
        <v>7.4534869999999997E-4</v>
      </c>
      <c r="DB29">
        <v>7.423172E-4</v>
      </c>
      <c r="DC29">
        <v>7.3936830000000001E-4</v>
      </c>
      <c r="DD29">
        <v>7.3601000000000005E-4</v>
      </c>
      <c r="DE29">
        <v>7.3242529999999998E-4</v>
      </c>
      <c r="DF29">
        <v>7.2888740000000003E-4</v>
      </c>
      <c r="DG29">
        <v>7.255152E-4</v>
      </c>
      <c r="DH29">
        <v>7.2276239999999998E-4</v>
      </c>
      <c r="DI29">
        <v>7.2013670000000004E-4</v>
      </c>
      <c r="DJ29">
        <v>7.1734700000000002E-4</v>
      </c>
      <c r="DK29">
        <v>7.1509769999999996E-4</v>
      </c>
      <c r="DL29">
        <v>7.1292939999999998E-4</v>
      </c>
      <c r="DM29">
        <v>7.1072639999999999E-4</v>
      </c>
      <c r="DN29">
        <v>7.0814260000000003E-4</v>
      </c>
      <c r="DO29">
        <v>7.0560960000000004E-4</v>
      </c>
      <c r="DP29">
        <v>7.0310809999999996E-4</v>
      </c>
      <c r="DQ29">
        <v>7.0053819999999997E-4</v>
      </c>
      <c r="DR29">
        <v>6.9790930000000002E-4</v>
      </c>
      <c r="DS29">
        <v>6.9492760000000001E-4</v>
      </c>
      <c r="DT29">
        <v>6.921656E-4</v>
      </c>
      <c r="DU29">
        <v>6.8948570000000001E-4</v>
      </c>
      <c r="DV29">
        <v>6.8658110000000005E-4</v>
      </c>
      <c r="DW29">
        <v>6.8402939999999998E-4</v>
      </c>
      <c r="DX29">
        <v>6.8162690000000005E-4</v>
      </c>
      <c r="DY29">
        <v>6.7944909999999997E-4</v>
      </c>
      <c r="DZ29">
        <v>6.7719950000000003E-4</v>
      </c>
      <c r="EA29">
        <v>6.751099E-4</v>
      </c>
      <c r="EB29">
        <v>6.7336130000000003E-4</v>
      </c>
      <c r="EC29">
        <v>6.7147120000000005E-4</v>
      </c>
      <c r="ED29">
        <v>6.693882E-4</v>
      </c>
      <c r="EE29">
        <v>6.668631E-4</v>
      </c>
      <c r="EF29">
        <v>6.6399150000000001E-4</v>
      </c>
      <c r="EG29">
        <v>6.6133040000000004E-4</v>
      </c>
      <c r="EH29">
        <v>6.587505E-4</v>
      </c>
      <c r="EI29">
        <v>6.5620299999999995E-4</v>
      </c>
      <c r="EJ29">
        <v>6.5379550000000005E-4</v>
      </c>
      <c r="EK29">
        <v>6.5194730000000005E-4</v>
      </c>
      <c r="EL29">
        <v>6.5024899999999999E-4</v>
      </c>
      <c r="EM29">
        <v>6.481824E-4</v>
      </c>
      <c r="EN29">
        <v>6.4587719999999996E-4</v>
      </c>
      <c r="EO29">
        <v>6.4350870000000001E-4</v>
      </c>
      <c r="EP29">
        <v>6.4110800000000004E-4</v>
      </c>
      <c r="EQ29">
        <v>6.3877270000000004E-4</v>
      </c>
      <c r="ER29">
        <v>6.3609050000000002E-4</v>
      </c>
      <c r="ES29">
        <v>6.3361540000000005E-4</v>
      </c>
      <c r="ET29">
        <v>6.313569E-4</v>
      </c>
      <c r="EU29">
        <v>6.2935529999999995E-4</v>
      </c>
      <c r="EV29">
        <v>6.2758040000000001E-4</v>
      </c>
      <c r="EW29">
        <v>6.2577110000000004E-4</v>
      </c>
      <c r="EX29">
        <v>6.2393430000000003E-4</v>
      </c>
      <c r="EY29">
        <v>6.2211180000000001E-4</v>
      </c>
      <c r="EZ29">
        <v>6.2052679999999999E-4</v>
      </c>
      <c r="FA29">
        <v>6.1888220000000003E-4</v>
      </c>
      <c r="FB29">
        <v>6.1688209999999995E-4</v>
      </c>
      <c r="FC29">
        <v>6.1485290000000002E-4</v>
      </c>
      <c r="FD29">
        <v>6.1284480000000003E-4</v>
      </c>
      <c r="FE29">
        <v>6.1067439999999999E-4</v>
      </c>
      <c r="FF29">
        <v>6.0829129999999995E-4</v>
      </c>
      <c r="FG29">
        <v>6.0572990000000004E-4</v>
      </c>
      <c r="FH29">
        <v>6.0295460000000004E-4</v>
      </c>
      <c r="FI29">
        <v>6.0020240000000001E-4</v>
      </c>
      <c r="FJ29">
        <v>5.9768479999999997E-4</v>
      </c>
      <c r="FK29">
        <v>5.9524450000000004E-4</v>
      </c>
      <c r="FL29">
        <v>5.9283260000000005E-4</v>
      </c>
      <c r="FM29">
        <v>5.9052910000000004E-4</v>
      </c>
      <c r="FN29">
        <v>5.8821540000000003E-4</v>
      </c>
      <c r="FO29">
        <v>5.8583150000000004E-4</v>
      </c>
      <c r="FP29">
        <v>5.8336309999999997E-4</v>
      </c>
      <c r="FQ29">
        <v>5.8052549999999998E-4</v>
      </c>
      <c r="FR29">
        <v>5.7746619999999996E-4</v>
      </c>
      <c r="FS29">
        <v>5.7459519999999997E-4</v>
      </c>
      <c r="FT29">
        <v>5.7189869999999996E-4</v>
      </c>
      <c r="FU29">
        <v>5.6919000000000002E-4</v>
      </c>
      <c r="FV29">
        <v>5.6628030000000005E-4</v>
      </c>
      <c r="FW29">
        <v>5.6343319999999997E-4</v>
      </c>
      <c r="FX29">
        <v>5.6079359999999996E-4</v>
      </c>
      <c r="FY29">
        <v>5.5812609999999997E-4</v>
      </c>
      <c r="FZ29">
        <v>5.5513730000000003E-4</v>
      </c>
      <c r="GA29">
        <v>5.5187539999999998E-4</v>
      </c>
      <c r="GB29">
        <v>5.4853379999999998E-4</v>
      </c>
      <c r="GC29">
        <v>5.4500459999999996E-4</v>
      </c>
      <c r="GD29">
        <v>5.4122389999999995E-4</v>
      </c>
      <c r="GE29">
        <v>5.3737070000000004E-4</v>
      </c>
      <c r="GF29">
        <v>5.3369400000000003E-4</v>
      </c>
      <c r="GG29">
        <v>5.3011639999999999E-4</v>
      </c>
      <c r="GH29">
        <v>5.2658649999999996E-4</v>
      </c>
      <c r="GI29">
        <v>5.2337270000000005E-4</v>
      </c>
      <c r="GJ29">
        <v>5.2044449999999996E-4</v>
      </c>
      <c r="GK29">
        <v>5.1745790000000001E-4</v>
      </c>
      <c r="GL29">
        <v>5.1434150000000004E-4</v>
      </c>
      <c r="GM29">
        <v>5.1130839999999995E-4</v>
      </c>
      <c r="GN29">
        <v>5.0848009999999999E-4</v>
      </c>
      <c r="GO29">
        <v>5.0563870000000001E-4</v>
      </c>
      <c r="GP29">
        <v>5.0230689999999998E-4</v>
      </c>
      <c r="GQ29">
        <v>4.9865409999999999E-4</v>
      </c>
      <c r="GR29">
        <v>4.9511409999999998E-4</v>
      </c>
      <c r="GS29">
        <v>4.9156660000000002E-4</v>
      </c>
      <c r="GT29">
        <v>4.879455E-4</v>
      </c>
    </row>
  </sheetData>
  <sheetProtection algorithmName="SHA-512" hashValue="I3bfPSIE9jwtW385bsVdY4RRwwTYM9nyNZNQ5/GmCoUh0DeQhhGKUrZRy4yPOP7epBxgKR/RGlHxvavkebquhA==" saltValue="jtuOnnA7zIiYyE6FIwNWVA==" spinCount="100000" sheet="1" objects="1" scenarios="1"/>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H419"/>
  <sheetViews>
    <sheetView workbookViewId="0"/>
  </sheetViews>
  <sheetFormatPr defaultRowHeight="15" x14ac:dyDescent="0.25"/>
  <cols>
    <col min="1" max="1" width="22.42578125" style="8" bestFit="1" customWidth="1"/>
    <col min="2" max="2" width="15.85546875" style="8" customWidth="1"/>
    <col min="3" max="7" width="11" style="8" customWidth="1"/>
    <col min="8" max="8" width="22.42578125" style="8" bestFit="1" customWidth="1"/>
    <col min="9" max="16384" width="9.140625" style="8"/>
  </cols>
  <sheetData>
    <row r="1" spans="1:8" x14ac:dyDescent="0.25">
      <c r="A1" t="s">
        <v>19</v>
      </c>
      <c r="B1">
        <f>'Assessment details'!B4</f>
        <v>500</v>
      </c>
      <c r="C1" t="str">
        <f>'Assessment details'!C4</f>
        <v>g/L</v>
      </c>
      <c r="D1"/>
      <c r="E1" t="s">
        <v>31</v>
      </c>
      <c r="F1" t="str">
        <f>IF('Assessment details'!B15="NO","Not assessed",(IF(SUM(B7:B11)=0,"No data",(IF(SUM(E14:E18)=0,"Acceptable","Not acceptable")))))</f>
        <v>Acceptable</v>
      </c>
      <c r="G1"/>
      <c r="H1"/>
    </row>
    <row r="2" spans="1:8" x14ac:dyDescent="0.25">
      <c r="A2" t="s">
        <v>1</v>
      </c>
      <c r="B2" t="str">
        <f>'Assessment details'!$B$17</f>
        <v>COARSE</v>
      </c>
      <c r="C2"/>
      <c r="D2"/>
      <c r="E2"/>
      <c r="F2"/>
      <c r="G2"/>
      <c r="H2"/>
    </row>
    <row r="3" spans="1:8" x14ac:dyDescent="0.25">
      <c r="A3" t="s">
        <v>23</v>
      </c>
      <c r="B3">
        <f>'Assessment details'!B16</f>
        <v>4000</v>
      </c>
      <c r="C3" t="str">
        <f>'Assessment details'!C16</f>
        <v>mL/ha</v>
      </c>
      <c r="D3"/>
      <c r="E3"/>
      <c r="F3"/>
      <c r="G3"/>
      <c r="H3"/>
    </row>
    <row r="4" spans="1:8" x14ac:dyDescent="0.25">
      <c r="A4" t="s">
        <v>22</v>
      </c>
      <c r="B4">
        <f>B3*(B1/1000)</f>
        <v>2000</v>
      </c>
      <c r="C4" t="s">
        <v>13</v>
      </c>
      <c r="D4"/>
      <c r="E4" t="s">
        <v>72</v>
      </c>
      <c r="F4"/>
      <c r="G4"/>
      <c r="H4" t="s">
        <v>71</v>
      </c>
    </row>
    <row r="5" spans="1:8" x14ac:dyDescent="0.25">
      <c r="A5"/>
      <c r="B5"/>
      <c r="C5"/>
      <c r="D5"/>
      <c r="E5"/>
      <c r="F5"/>
      <c r="G5"/>
      <c r="H5"/>
    </row>
    <row r="6" spans="1:8" x14ac:dyDescent="0.25">
      <c r="A6"/>
      <c r="B6" t="s">
        <v>27</v>
      </c>
      <c r="C6"/>
      <c r="D6"/>
      <c r="E6"/>
      <c r="F6"/>
      <c r="G6"/>
      <c r="H6"/>
    </row>
    <row r="7" spans="1:8" x14ac:dyDescent="0.25">
      <c r="A7" t="s">
        <v>2</v>
      </c>
      <c r="B7">
        <f>'Assessment details'!B8</f>
        <v>10</v>
      </c>
      <c r="C7" s="28" t="s">
        <v>12</v>
      </c>
      <c r="D7">
        <f>B7/1000000*45000/0.03</f>
        <v>15.000000000000002</v>
      </c>
      <c r="E7" t="s">
        <v>13</v>
      </c>
      <c r="F7">
        <f>D7/$B$4</f>
        <v>7.5000000000000006E-3</v>
      </c>
      <c r="G7" t="s">
        <v>18</v>
      </c>
      <c r="H7"/>
    </row>
    <row r="8" spans="1:8" x14ac:dyDescent="0.25">
      <c r="A8" t="s">
        <v>3</v>
      </c>
      <c r="B8">
        <f>'Assessment details'!B9</f>
        <v>7.5</v>
      </c>
      <c r="C8" t="s">
        <v>13</v>
      </c>
      <c r="D8">
        <f>B8</f>
        <v>7.5</v>
      </c>
      <c r="E8" t="s">
        <v>13</v>
      </c>
      <c r="F8">
        <f t="shared" ref="F8:F11" si="0">D8/$B$4</f>
        <v>3.7499999999999999E-3</v>
      </c>
      <c r="G8" t="s">
        <v>18</v>
      </c>
      <c r="H8"/>
    </row>
    <row r="9" spans="1:8" x14ac:dyDescent="0.25">
      <c r="A9" t="s">
        <v>6</v>
      </c>
      <c r="B9">
        <f>'Assessment details'!B10</f>
        <v>9999999</v>
      </c>
      <c r="C9" t="s">
        <v>13</v>
      </c>
      <c r="D9">
        <f t="shared" ref="D9:D10" si="1">B9</f>
        <v>9999999</v>
      </c>
      <c r="E9" t="s">
        <v>13</v>
      </c>
      <c r="F9">
        <f t="shared" si="0"/>
        <v>4999.9994999999999</v>
      </c>
      <c r="G9" t="s">
        <v>18</v>
      </c>
      <c r="H9"/>
    </row>
    <row r="10" spans="1:8" x14ac:dyDescent="0.25">
      <c r="A10" t="s">
        <v>4</v>
      </c>
      <c r="B10">
        <f>'Assessment details'!B11</f>
        <v>31</v>
      </c>
      <c r="C10" t="s">
        <v>13</v>
      </c>
      <c r="D10">
        <f t="shared" si="1"/>
        <v>31</v>
      </c>
      <c r="E10" t="s">
        <v>13</v>
      </c>
      <c r="F10">
        <f t="shared" si="0"/>
        <v>1.55E-2</v>
      </c>
      <c r="G10" t="s">
        <v>18</v>
      </c>
      <c r="H10"/>
    </row>
    <row r="11" spans="1:8" x14ac:dyDescent="0.25">
      <c r="A11" t="s">
        <v>5</v>
      </c>
      <c r="B11">
        <f>'Assessment details'!B12</f>
        <v>500</v>
      </c>
      <c r="C11" t="s">
        <v>14</v>
      </c>
      <c r="D11">
        <f>B11*3000/1000</f>
        <v>1500</v>
      </c>
      <c r="E11" t="s">
        <v>13</v>
      </c>
      <c r="F11">
        <f t="shared" si="0"/>
        <v>0.75</v>
      </c>
      <c r="G11" t="s">
        <v>18</v>
      </c>
      <c r="H11"/>
    </row>
    <row r="12" spans="1:8" x14ac:dyDescent="0.25">
      <c r="A12"/>
      <c r="B12"/>
      <c r="C12"/>
      <c r="D12"/>
      <c r="E12"/>
      <c r="F12"/>
      <c r="G12"/>
      <c r="H12"/>
    </row>
    <row r="13" spans="1:8" x14ac:dyDescent="0.25">
      <c r="A13" t="s">
        <v>25</v>
      </c>
      <c r="B13" t="s">
        <v>26</v>
      </c>
      <c r="C13"/>
      <c r="D13"/>
      <c r="E13" t="s">
        <v>70</v>
      </c>
      <c r="F13"/>
      <c r="G13"/>
      <c r="H13"/>
    </row>
    <row r="14" spans="1:8" x14ac:dyDescent="0.25">
      <c r="A14" t="s">
        <v>7</v>
      </c>
      <c r="B14">
        <f>IF('Assessment details'!B8="","Not yet assessed",(IF((ISNUMBER(((INDEX(C22:H221,MATCH(F7,C22:C221,-1),6))+2))),(IF(((INDEX(C22:H221,MATCH(F7,C22:C221,-1),6))+2)&lt;=400,((INDEX(C22:H221,MATCH(F7,C22:C221,-1),6))+2),"Over 400 metres")),0)))</f>
        <v>24</v>
      </c>
      <c r="C14"/>
      <c r="D14"/>
      <c r="E14">
        <f>IF(B14=$H$4,1,0)</f>
        <v>0</v>
      </c>
      <c r="F14"/>
      <c r="G14"/>
      <c r="H14"/>
    </row>
    <row r="15" spans="1:8" x14ac:dyDescent="0.25">
      <c r="A15" t="s">
        <v>8</v>
      </c>
      <c r="B15">
        <f>IF('Assessment details'!B9="","Not yet assessed",(IF((ISNUMBER(((INDEX(D22:H221,MATCH(F8,D22:D221,-1),5))+2))),(IF(((INDEX(D22:H221,MATCH(F8,D22:D221,-1),5))+2)&lt;=400,((INDEX(D22:H221,MATCH(F8,D22:D221,-1),5))+2),"Over 400 metres")),0)))</f>
        <v>36</v>
      </c>
      <c r="C15"/>
      <c r="D15"/>
      <c r="E15">
        <f>IF(B15=$H$4,1,0)</f>
        <v>0</v>
      </c>
      <c r="F15"/>
      <c r="G15"/>
      <c r="H15"/>
    </row>
    <row r="16" spans="1:8" x14ac:dyDescent="0.25">
      <c r="A16" t="s">
        <v>24</v>
      </c>
      <c r="B16">
        <f>IF('Assessment details'!B10="","Not yet assessed",(IF((ISNUMBER(((INDEX(E22:H221,MATCH(F9,E22:E221,-1),4))+2))),(IF(((INDEX(E22:H221,MATCH(F9,E22:E221,-1),4))+2)&lt;=400,((INDEX(E22:H221,MATCH(F9,E22:E221,-1),4))+2),"Over 400 metres")),0)))</f>
        <v>0</v>
      </c>
      <c r="C16"/>
      <c r="D16"/>
      <c r="E16">
        <f>IF(B16=$H$4,1,0)</f>
        <v>0</v>
      </c>
      <c r="F16"/>
      <c r="G16"/>
      <c r="H16"/>
    </row>
    <row r="17" spans="1:8" x14ac:dyDescent="0.25">
      <c r="A17" t="s">
        <v>9</v>
      </c>
      <c r="B17">
        <f>IF('Assessment details'!B11="","Not yet assessed",(IF((ISNUMBER(((INDEX(F22:H221,MATCH(F10,F22:F221,-1),3))+2))),(IF(((INDEX(F22:H221,MATCH(F10,F22:F221,-1),3))+2)&lt;=400,((INDEX(F22:H221,MATCH(F10,F22:F221,-1),3))+2),"Over 400 metres")),0)))</f>
        <v>4</v>
      </c>
      <c r="C17"/>
      <c r="D17"/>
      <c r="E17">
        <f>IF(B17=$H$4,1,0)</f>
        <v>0</v>
      </c>
      <c r="F17"/>
      <c r="G17"/>
      <c r="H17"/>
    </row>
    <row r="18" spans="1:8" x14ac:dyDescent="0.25">
      <c r="A18" t="s">
        <v>10</v>
      </c>
      <c r="B18">
        <f>IF('Assessment details'!B12="","Not yet assessed",(IF((ISNUMBER(((INDEX(G22:H221,MATCH(F11,G22:G221,-1),2))+2))),(IF(((INDEX(G22:H221,MATCH(F11,G22:G221,-1),2))+2)&lt;=400,((INDEX(G22:H221,MATCH(F11,G22:G221,-1),2))+2),"Over 400 metres")),0)))</f>
        <v>0</v>
      </c>
      <c r="C18"/>
      <c r="D18"/>
      <c r="E18">
        <f>IF(B18=$H$4,1,0)</f>
        <v>0</v>
      </c>
      <c r="F18"/>
      <c r="G18"/>
      <c r="H18"/>
    </row>
    <row r="19" spans="1:8" x14ac:dyDescent="0.25">
      <c r="A19"/>
      <c r="B19"/>
      <c r="C19"/>
      <c r="D19"/>
      <c r="E19"/>
      <c r="F19"/>
      <c r="G19"/>
      <c r="H19"/>
    </row>
    <row r="20" spans="1:8" x14ac:dyDescent="0.25">
      <c r="A20"/>
      <c r="B20"/>
      <c r="C20"/>
      <c r="D20"/>
      <c r="E20"/>
      <c r="F20"/>
      <c r="G20"/>
      <c r="H20"/>
    </row>
    <row r="21" spans="1:8" x14ac:dyDescent="0.25">
      <c r="A21" t="s">
        <v>0</v>
      </c>
      <c r="B21" t="s">
        <v>11</v>
      </c>
      <c r="C21" t="s">
        <v>7</v>
      </c>
      <c r="D21" t="s">
        <v>8</v>
      </c>
      <c r="E21" t="s">
        <v>24</v>
      </c>
      <c r="F21" t="s">
        <v>9</v>
      </c>
      <c r="G21" t="s">
        <v>10</v>
      </c>
      <c r="H21" t="s">
        <v>0</v>
      </c>
    </row>
    <row r="22" spans="1:8" x14ac:dyDescent="0.25">
      <c r="A22">
        <v>2</v>
      </c>
      <c r="B22">
        <f>VLOOKUP($B$2,'Standard Deposition Curves'!$B$6:$EV$11,(A22/2+1),FALSE)</f>
        <v>3.1613229571984439E-2</v>
      </c>
      <c r="C22">
        <f>AVERAGE(AVERAGE(B22:B23),B23,AVERAGE(B23:B24))</f>
        <v>2.3942153047989623E-2</v>
      </c>
      <c r="D22">
        <f>AVERAGE(AVERAGE(B22:B23),B23,AVERAGE(B23:B24))</f>
        <v>2.3942153047989623E-2</v>
      </c>
      <c r="E22">
        <f>AVERAGE(AVERAGE(B22:B23),B23,AVERAGE(B23:B24))</f>
        <v>2.3942153047989623E-2</v>
      </c>
      <c r="F22">
        <f>AVERAGE(B22:B32)</f>
        <v>1.5521489211177925E-2</v>
      </c>
      <c r="G22">
        <f>AVERAGE(B22:B72)</f>
        <v>5.4064431219958808E-3</v>
      </c>
      <c r="H22">
        <v>2</v>
      </c>
    </row>
    <row r="23" spans="1:8" x14ac:dyDescent="0.25">
      <c r="A23">
        <v>4</v>
      </c>
      <c r="B23">
        <f>VLOOKUP($B$2,'Standard Deposition Curves'!$B$6:$EV$11,(A23/2+1),FALSE)</f>
        <v>2.3284435797665367E-2</v>
      </c>
      <c r="C23">
        <f t="shared" ref="C23:C86" si="2">AVERAGE(AVERAGE(B23:B24),B24,AVERAGE(B24:B25))</f>
        <v>1.9201945525291832E-2</v>
      </c>
      <c r="D23">
        <f t="shared" ref="D23:D86" si="3">AVERAGE(AVERAGE(B23:B24),B24,AVERAGE(B24:B25))</f>
        <v>1.9201945525291832E-2</v>
      </c>
      <c r="E23">
        <f t="shared" ref="E23:E86" si="4">AVERAGE(AVERAGE(B23:B24),B24,AVERAGE(B24:B25))</f>
        <v>1.9201945525291832E-2</v>
      </c>
      <c r="F23">
        <f t="shared" ref="F23:F86" si="5">AVERAGE(B23:B33)</f>
        <v>1.337746727980191E-2</v>
      </c>
      <c r="G23">
        <f t="shared" ref="G23:G86" si="6">AVERAGE(B23:B73)</f>
        <v>4.8120474555580972E-3</v>
      </c>
      <c r="H23">
        <v>4</v>
      </c>
    </row>
    <row r="24" spans="1:8" x14ac:dyDescent="0.25">
      <c r="A24">
        <v>6</v>
      </c>
      <c r="B24">
        <f>VLOOKUP($B$2,'Standard Deposition Curves'!$B$6:$EV$11,(A24/2+1),FALSE)</f>
        <v>1.8901945525291831E-2</v>
      </c>
      <c r="C24">
        <f t="shared" si="2"/>
        <v>1.6472373540856032E-2</v>
      </c>
      <c r="D24">
        <f t="shared" si="3"/>
        <v>1.6472373540856032E-2</v>
      </c>
      <c r="E24">
        <f t="shared" si="4"/>
        <v>1.6472373540856032E-2</v>
      </c>
      <c r="F24">
        <f t="shared" si="5"/>
        <v>1.1915168022638839E-2</v>
      </c>
      <c r="G24">
        <f t="shared" si="6"/>
        <v>4.3805458152132437E-3</v>
      </c>
      <c r="H24">
        <v>6</v>
      </c>
    </row>
    <row r="25" spans="1:8" x14ac:dyDescent="0.25">
      <c r="A25">
        <v>8</v>
      </c>
      <c r="B25">
        <f>VLOOKUP($B$2,'Standard Deposition Curves'!$B$6:$EV$11,(A25/2+1),FALSE)</f>
        <v>1.6319455252918287E-2</v>
      </c>
      <c r="C25">
        <f t="shared" si="2"/>
        <v>1.4713307392996108E-2</v>
      </c>
      <c r="D25">
        <f t="shared" si="3"/>
        <v>1.4713307392996108E-2</v>
      </c>
      <c r="E25">
        <f t="shared" si="4"/>
        <v>1.4713307392996108E-2</v>
      </c>
      <c r="F25">
        <f t="shared" si="5"/>
        <v>1.0776904846126638E-2</v>
      </c>
      <c r="G25">
        <f t="shared" si="6"/>
        <v>4.0345597009231703E-3</v>
      </c>
      <c r="H25">
        <v>8</v>
      </c>
    </row>
    <row r="26" spans="1:8" x14ac:dyDescent="0.25">
      <c r="A26">
        <v>10</v>
      </c>
      <c r="B26">
        <f>VLOOKUP($B$2,'Standard Deposition Curves'!$B$6:$EV$11,(A26/2+1),FALSE)</f>
        <v>1.4654474708171206E-2</v>
      </c>
      <c r="C26">
        <f t="shared" si="2"/>
        <v>1.3378761348897537E-2</v>
      </c>
      <c r="D26">
        <f t="shared" si="3"/>
        <v>1.3378761348897537E-2</v>
      </c>
      <c r="E26">
        <f t="shared" si="4"/>
        <v>1.3378761348897537E-2</v>
      </c>
      <c r="F26">
        <f t="shared" si="5"/>
        <v>9.7999504775380265E-3</v>
      </c>
      <c r="G26">
        <f t="shared" si="6"/>
        <v>3.7388758678568697E-3</v>
      </c>
      <c r="H26">
        <v>10</v>
      </c>
    </row>
    <row r="27" spans="1:8" x14ac:dyDescent="0.25">
      <c r="A27">
        <v>12</v>
      </c>
      <c r="B27">
        <f>VLOOKUP($B$2,'Standard Deposition Curves'!$B$6:$EV$11,(A27/2+1),FALSE)</f>
        <v>1.3342490272373541E-2</v>
      </c>
      <c r="C27">
        <f t="shared" si="2"/>
        <v>1.228736057068742E-2</v>
      </c>
      <c r="D27">
        <f t="shared" si="3"/>
        <v>1.228736057068742E-2</v>
      </c>
      <c r="E27">
        <f t="shared" si="4"/>
        <v>1.228736057068742E-2</v>
      </c>
      <c r="F27">
        <f t="shared" si="5"/>
        <v>8.9050654403961815E-3</v>
      </c>
      <c r="G27">
        <f t="shared" si="6"/>
        <v>3.4755154497596698E-3</v>
      </c>
      <c r="H27">
        <v>12</v>
      </c>
    </row>
    <row r="28" spans="1:8" x14ac:dyDescent="0.25">
      <c r="A28">
        <v>14</v>
      </c>
      <c r="B28">
        <f>VLOOKUP($B$2,'Standard Deposition Curves'!$B$6:$EV$11,(A28/2+1),FALSE)</f>
        <v>1.2248132295719845E-2</v>
      </c>
      <c r="C28">
        <f t="shared" si="2"/>
        <v>1.1382250324254215E-2</v>
      </c>
      <c r="D28">
        <f t="shared" si="3"/>
        <v>1.1382250324254215E-2</v>
      </c>
      <c r="E28">
        <f t="shared" si="4"/>
        <v>1.1382250324254215E-2</v>
      </c>
      <c r="F28">
        <f t="shared" si="5"/>
        <v>8.063795542978423E-3</v>
      </c>
      <c r="G28">
        <f t="shared" si="6"/>
        <v>3.2374760814831765E-3</v>
      </c>
      <c r="H28">
        <v>14</v>
      </c>
    </row>
    <row r="29" spans="1:8" x14ac:dyDescent="0.25">
      <c r="A29">
        <v>16</v>
      </c>
      <c r="B29">
        <f>VLOOKUP($B$2,'Standard Deposition Curves'!$B$6:$EV$11,(A29/2+1),FALSE)</f>
        <v>1.1389143968871595E-2</v>
      </c>
      <c r="C29">
        <f t="shared" si="2"/>
        <v>1.0499584954604409E-2</v>
      </c>
      <c r="D29">
        <f t="shared" si="3"/>
        <v>1.0499584954604409E-2</v>
      </c>
      <c r="E29">
        <f t="shared" si="4"/>
        <v>1.0499584954604409E-2</v>
      </c>
      <c r="F29">
        <f t="shared" si="5"/>
        <v>7.291354793066856E-3</v>
      </c>
      <c r="G29">
        <f t="shared" si="6"/>
        <v>3.0205829709315643E-3</v>
      </c>
      <c r="H29">
        <v>16</v>
      </c>
    </row>
    <row r="30" spans="1:8" x14ac:dyDescent="0.25">
      <c r="A30">
        <v>18</v>
      </c>
      <c r="B30">
        <f>VLOOKUP($B$2,'Standard Deposition Curves'!$B$6:$EV$11,(A30/2+1),FALSE)</f>
        <v>1.0488793774319065E-2</v>
      </c>
      <c r="C30">
        <f t="shared" si="2"/>
        <v>9.6571076523994815E-3</v>
      </c>
      <c r="D30">
        <f t="shared" si="3"/>
        <v>9.6571076523994815E-3</v>
      </c>
      <c r="E30">
        <f t="shared" si="4"/>
        <v>9.6571076523994815E-3</v>
      </c>
      <c r="F30">
        <f t="shared" si="5"/>
        <v>6.5720162716660759E-3</v>
      </c>
      <c r="G30">
        <f t="shared" si="6"/>
        <v>2.8202210269321752E-3</v>
      </c>
      <c r="H30">
        <v>18</v>
      </c>
    </row>
    <row r="31" spans="1:8" x14ac:dyDescent="0.25">
      <c r="A31">
        <v>20</v>
      </c>
      <c r="B31">
        <f>VLOOKUP($B$2,'Standard Deposition Curves'!$B$6:$EV$11,(A31/2+1),FALSE)</f>
        <v>9.6531906614785983E-3</v>
      </c>
      <c r="C31">
        <f t="shared" si="2"/>
        <v>8.8410894941634236E-3</v>
      </c>
      <c r="D31">
        <f t="shared" si="3"/>
        <v>8.8410894941634236E-3</v>
      </c>
      <c r="E31">
        <f t="shared" si="4"/>
        <v>8.8410894941634236E-3</v>
      </c>
      <c r="F31">
        <f t="shared" si="5"/>
        <v>5.9137672444287224E-3</v>
      </c>
      <c r="G31">
        <f t="shared" si="6"/>
        <v>2.6372012664988187E-3</v>
      </c>
      <c r="H31">
        <v>20</v>
      </c>
    </row>
    <row r="32" spans="1:8" x14ac:dyDescent="0.25">
      <c r="A32">
        <v>22</v>
      </c>
      <c r="B32">
        <f>VLOOKUP($B$2,'Standard Deposition Curves'!$B$6:$EV$11,(A32/2+1),FALSE)</f>
        <v>8.8410894941634236E-3</v>
      </c>
      <c r="C32">
        <f t="shared" si="2"/>
        <v>8.0260311284046683E-3</v>
      </c>
      <c r="D32">
        <f t="shared" si="3"/>
        <v>8.0260311284046683E-3</v>
      </c>
      <c r="E32">
        <f t="shared" si="4"/>
        <v>8.0260311284046683E-3</v>
      </c>
      <c r="F32">
        <f t="shared" si="5"/>
        <v>5.3141987973116369E-3</v>
      </c>
      <c r="G32">
        <f t="shared" si="6"/>
        <v>2.4702541390096895E-3</v>
      </c>
      <c r="H32">
        <v>22</v>
      </c>
    </row>
    <row r="33" spans="1:8" x14ac:dyDescent="0.25">
      <c r="A33">
        <v>24</v>
      </c>
      <c r="B33">
        <f>VLOOKUP($B$2,'Standard Deposition Curves'!$B$6:$EV$11,(A33/2+1),FALSE)</f>
        <v>8.0289883268482472E-3</v>
      </c>
      <c r="C33">
        <f t="shared" si="2"/>
        <v>7.2011024643320364E-3</v>
      </c>
      <c r="D33">
        <f t="shared" si="3"/>
        <v>7.2011024643320364E-3</v>
      </c>
      <c r="E33">
        <f t="shared" si="4"/>
        <v>7.2011024643320364E-3</v>
      </c>
      <c r="F33">
        <f t="shared" si="5"/>
        <v>4.772833392288644E-3</v>
      </c>
      <c r="G33">
        <f t="shared" si="6"/>
        <v>2.3189303425650413E-3</v>
      </c>
      <c r="H33">
        <v>24</v>
      </c>
    </row>
    <row r="34" spans="1:8" x14ac:dyDescent="0.25">
      <c r="A34">
        <v>26</v>
      </c>
      <c r="B34">
        <f>VLOOKUP($B$2,'Standard Deposition Curves'!$B$6:$EV$11,(A34/2+1),FALSE)</f>
        <v>7.1991439688715948E-3</v>
      </c>
      <c r="C34">
        <f t="shared" si="2"/>
        <v>6.3827172503242548E-3</v>
      </c>
      <c r="D34">
        <f t="shared" si="3"/>
        <v>6.3827172503242548E-3</v>
      </c>
      <c r="E34">
        <f t="shared" si="4"/>
        <v>6.3827172503242548E-3</v>
      </c>
      <c r="F34">
        <f t="shared" si="5"/>
        <v>4.2922391227449581E-3</v>
      </c>
      <c r="G34">
        <f t="shared" si="6"/>
        <v>2.1832183566033413E-3</v>
      </c>
      <c r="H34">
        <v>26</v>
      </c>
    </row>
    <row r="35" spans="1:8" x14ac:dyDescent="0.25">
      <c r="A35">
        <v>28</v>
      </c>
      <c r="B35">
        <f>VLOOKUP($B$2,'Standard Deposition Curves'!$B$6:$EV$11,(A35/2+1),FALSE)</f>
        <v>6.3810505836575876E-3</v>
      </c>
      <c r="C35">
        <f t="shared" si="2"/>
        <v>5.580603112840467E-3</v>
      </c>
      <c r="D35">
        <f t="shared" si="3"/>
        <v>5.580603112840467E-3</v>
      </c>
      <c r="E35">
        <f t="shared" si="4"/>
        <v>5.580603112840467E-3</v>
      </c>
      <c r="F35">
        <f t="shared" si="5"/>
        <v>3.8753130527060479E-3</v>
      </c>
      <c r="G35">
        <f t="shared" si="6"/>
        <v>2.0634891279468978E-3</v>
      </c>
      <c r="H35">
        <v>28</v>
      </c>
    </row>
    <row r="36" spans="1:8" x14ac:dyDescent="0.25">
      <c r="A36">
        <v>30</v>
      </c>
      <c r="B36">
        <f>VLOOKUP($B$2,'Standard Deposition Curves'!$B$6:$EV$11,(A36/2+1),FALSE)</f>
        <v>5.5729571984435792E-3</v>
      </c>
      <c r="C36">
        <f t="shared" si="2"/>
        <v>4.8174059662775617E-3</v>
      </c>
      <c r="D36">
        <f t="shared" si="3"/>
        <v>4.8174059662775617E-3</v>
      </c>
      <c r="E36">
        <f t="shared" si="4"/>
        <v>4.8174059662775617E-3</v>
      </c>
      <c r="F36">
        <f t="shared" si="5"/>
        <v>3.5218960028298549E-3</v>
      </c>
      <c r="G36">
        <f t="shared" si="6"/>
        <v>1.95950072480354E-3</v>
      </c>
      <c r="H36">
        <v>30</v>
      </c>
    </row>
    <row r="37" spans="1:8" x14ac:dyDescent="0.25">
      <c r="A37">
        <v>32</v>
      </c>
      <c r="B37">
        <f>VLOOKUP($B$2,'Standard Deposition Curves'!$B$6:$EV$11,(A37/2+1),FALSE)</f>
        <v>4.8107392996108948E-3</v>
      </c>
      <c r="C37">
        <f t="shared" si="2"/>
        <v>4.1526848249027236E-3</v>
      </c>
      <c r="D37">
        <f t="shared" si="3"/>
        <v>4.1526848249027236E-3</v>
      </c>
      <c r="E37">
        <f t="shared" si="4"/>
        <v>4.1526848249027236E-3</v>
      </c>
      <c r="F37">
        <f t="shared" si="5"/>
        <v>3.2327378846834097E-3</v>
      </c>
      <c r="G37">
        <f t="shared" si="6"/>
        <v>1.8711379415579459E-3</v>
      </c>
      <c r="H37">
        <v>32</v>
      </c>
    </row>
    <row r="38" spans="1:8" x14ac:dyDescent="0.25">
      <c r="A38">
        <v>34</v>
      </c>
      <c r="B38">
        <f>VLOOKUP($B$2,'Standard Deposition Curves'!$B$6:$EV$11,(A38/2+1),FALSE)</f>
        <v>4.0885214007782104E-3</v>
      </c>
      <c r="C38">
        <f t="shared" si="2"/>
        <v>3.7616796368352789E-3</v>
      </c>
      <c r="D38">
        <f t="shared" si="3"/>
        <v>3.7616796368352789E-3</v>
      </c>
      <c r="E38">
        <f t="shared" si="4"/>
        <v>3.7616796368352789E-3</v>
      </c>
      <c r="F38">
        <f t="shared" si="5"/>
        <v>3.004043155288291E-3</v>
      </c>
      <c r="G38">
        <f t="shared" si="6"/>
        <v>1.797420386053253E-3</v>
      </c>
      <c r="H38">
        <v>34</v>
      </c>
    </row>
    <row r="39" spans="1:8" x14ac:dyDescent="0.25">
      <c r="A39">
        <v>36</v>
      </c>
      <c r="B39">
        <f>VLOOKUP($B$2,'Standard Deposition Curves'!$B$6:$EV$11,(A39/2+1),FALSE)</f>
        <v>3.7512840466926069E-3</v>
      </c>
      <c r="C39">
        <f t="shared" si="2"/>
        <v>3.4841699092088198E-3</v>
      </c>
      <c r="D39">
        <f t="shared" si="3"/>
        <v>3.4841699092088198E-3</v>
      </c>
      <c r="E39">
        <f t="shared" si="4"/>
        <v>3.4841699092088198E-3</v>
      </c>
      <c r="F39">
        <f t="shared" si="5"/>
        <v>2.8334594977007426E-3</v>
      </c>
      <c r="G39">
        <f t="shared" si="6"/>
        <v>1.7376561379415572E-3</v>
      </c>
      <c r="H39">
        <v>36</v>
      </c>
    </row>
    <row r="40" spans="1:8" x14ac:dyDescent="0.25">
      <c r="A40">
        <v>38</v>
      </c>
      <c r="B40">
        <f>VLOOKUP($B$2,'Standard Deposition Curves'!$B$6:$EV$11,(A40/2+1),FALSE)</f>
        <v>3.476420233463035E-3</v>
      </c>
      <c r="C40">
        <f t="shared" si="2"/>
        <v>3.2544293125810636E-3</v>
      </c>
      <c r="D40">
        <f t="shared" si="3"/>
        <v>3.2544293125810636E-3</v>
      </c>
      <c r="E40">
        <f t="shared" si="4"/>
        <v>3.2544293125810636E-3</v>
      </c>
      <c r="F40">
        <f t="shared" si="5"/>
        <v>2.6866307039264234E-3</v>
      </c>
      <c r="G40">
        <f t="shared" si="6"/>
        <v>1.6842156862745088E-3</v>
      </c>
      <c r="H40">
        <v>38</v>
      </c>
    </row>
    <row r="41" spans="1:8" x14ac:dyDescent="0.25">
      <c r="A41">
        <v>40</v>
      </c>
      <c r="B41">
        <f>VLOOKUP($B$2,'Standard Deposition Curves'!$B$6:$EV$11,(A41/2+1),FALSE)</f>
        <v>3.2480544747081714E-3</v>
      </c>
      <c r="C41">
        <f t="shared" si="2"/>
        <v>3.0609792477302201E-3</v>
      </c>
      <c r="D41">
        <f t="shared" si="3"/>
        <v>3.0609792477302201E-3</v>
      </c>
      <c r="E41">
        <f t="shared" si="4"/>
        <v>3.0609792477302201E-3</v>
      </c>
      <c r="F41">
        <f t="shared" si="5"/>
        <v>2.5581001061195608E-3</v>
      </c>
      <c r="G41">
        <f t="shared" si="6"/>
        <v>1.6359568932631408E-3</v>
      </c>
      <c r="H41">
        <v>40</v>
      </c>
    </row>
    <row r="42" spans="1:8" x14ac:dyDescent="0.25">
      <c r="A42">
        <v>42</v>
      </c>
      <c r="B42">
        <f>VLOOKUP($B$2,'Standard Deposition Curves'!$B$6:$EV$11,(A42/2+1),FALSE)</f>
        <v>3.0579377431906611E-3</v>
      </c>
      <c r="C42">
        <f t="shared" si="2"/>
        <v>2.8907782101167314E-3</v>
      </c>
      <c r="D42">
        <f t="shared" si="3"/>
        <v>2.8907782101167314E-3</v>
      </c>
      <c r="E42">
        <f t="shared" si="4"/>
        <v>2.8907782101167314E-3</v>
      </c>
      <c r="F42">
        <f t="shared" si="5"/>
        <v>2.4446041740360802E-3</v>
      </c>
      <c r="G42">
        <f t="shared" si="6"/>
        <v>1.5919795529106581E-3</v>
      </c>
      <c r="H42">
        <v>42</v>
      </c>
    </row>
    <row r="43" spans="1:8" x14ac:dyDescent="0.25">
      <c r="A43">
        <v>44</v>
      </c>
      <c r="B43">
        <f>VLOOKUP($B$2,'Standard Deposition Curves'!$B$6:$EV$11,(A43/2+1),FALSE)</f>
        <v>2.886070038910506E-3</v>
      </c>
      <c r="C43">
        <f t="shared" si="2"/>
        <v>2.7448054474708168E-3</v>
      </c>
      <c r="D43">
        <f t="shared" si="3"/>
        <v>2.7448054474708168E-3</v>
      </c>
      <c r="E43">
        <f t="shared" si="4"/>
        <v>2.7448054474708168E-3</v>
      </c>
      <c r="F43">
        <f t="shared" si="5"/>
        <v>2.3432009197028644E-3</v>
      </c>
      <c r="G43">
        <f t="shared" si="6"/>
        <v>1.5514412909132516E-3</v>
      </c>
      <c r="H43">
        <v>44</v>
      </c>
    </row>
    <row r="44" spans="1:8" x14ac:dyDescent="0.25">
      <c r="A44">
        <v>46</v>
      </c>
      <c r="B44">
        <f>VLOOKUP($B$2,'Standard Deposition Curves'!$B$6:$EV$11,(A44/2+1),FALSE)</f>
        <v>2.7424513618677041E-3</v>
      </c>
      <c r="C44">
        <f t="shared" si="2"/>
        <v>2.614623865110246E-3</v>
      </c>
      <c r="D44">
        <f t="shared" si="3"/>
        <v>2.614623865110246E-3</v>
      </c>
      <c r="E44">
        <f t="shared" si="4"/>
        <v>2.614623865110246E-3</v>
      </c>
      <c r="F44">
        <f t="shared" si="5"/>
        <v>2.2523915811814644E-3</v>
      </c>
      <c r="G44">
        <f t="shared" si="6"/>
        <v>1.5140766765850307E-3</v>
      </c>
      <c r="H44">
        <v>46</v>
      </c>
    </row>
    <row r="45" spans="1:8" x14ac:dyDescent="0.25">
      <c r="A45">
        <v>48</v>
      </c>
      <c r="B45">
        <f>VLOOKUP($B$2,'Standard Deposition Curves'!$B$6:$EV$11,(A45/2+1),FALSE)</f>
        <v>2.6129571984435797E-3</v>
      </c>
      <c r="C45">
        <f t="shared" si="2"/>
        <v>2.4965045395590139E-3</v>
      </c>
      <c r="D45">
        <f t="shared" si="3"/>
        <v>2.4965045395590139E-3</v>
      </c>
      <c r="E45">
        <f t="shared" si="4"/>
        <v>2.4965045395590139E-3</v>
      </c>
      <c r="F45">
        <f t="shared" si="5"/>
        <v>2.1697683056243369E-3</v>
      </c>
      <c r="G45">
        <f t="shared" si="6"/>
        <v>1.4793202868696113E-3</v>
      </c>
      <c r="H45">
        <v>48</v>
      </c>
    </row>
    <row r="46" spans="1:8" x14ac:dyDescent="0.25">
      <c r="A46">
        <v>50</v>
      </c>
      <c r="B46">
        <f>VLOOKUP($B$2,'Standard Deposition Curves'!$B$6:$EV$11,(A46/2+1),FALSE)</f>
        <v>2.4934630350194548E-3</v>
      </c>
      <c r="C46">
        <f t="shared" si="2"/>
        <v>2.3929053177691307E-3</v>
      </c>
      <c r="D46">
        <f t="shared" si="3"/>
        <v>2.3929053177691307E-3</v>
      </c>
      <c r="E46">
        <f t="shared" si="4"/>
        <v>2.3929053177691307E-3</v>
      </c>
      <c r="F46">
        <f t="shared" si="5"/>
        <v>2.094903784931022E-3</v>
      </c>
      <c r="G46">
        <f t="shared" si="6"/>
        <v>1.4469066910811016E-3</v>
      </c>
      <c r="H46">
        <v>50</v>
      </c>
    </row>
    <row r="47" spans="1:8" x14ac:dyDescent="0.25">
      <c r="A47">
        <v>52</v>
      </c>
      <c r="B47">
        <f>VLOOKUP($B$2,'Standard Deposition Curves'!$B$6:$EV$11,(A47/2+1),FALSE)</f>
        <v>2.3922178988326848E-3</v>
      </c>
      <c r="C47">
        <f t="shared" si="2"/>
        <v>2.2974513618677045E-3</v>
      </c>
      <c r="D47">
        <f t="shared" si="3"/>
        <v>2.2974513618677045E-3</v>
      </c>
      <c r="E47">
        <f t="shared" si="4"/>
        <v>2.2974513618677045E-3</v>
      </c>
      <c r="F47">
        <f t="shared" si="5"/>
        <v>2.0266207994340292E-3</v>
      </c>
      <c r="G47">
        <f t="shared" si="6"/>
        <v>1.4167206836041806E-3</v>
      </c>
      <c r="H47">
        <v>52</v>
      </c>
    </row>
    <row r="48" spans="1:8" x14ac:dyDescent="0.25">
      <c r="A48">
        <v>54</v>
      </c>
      <c r="B48">
        <f>VLOOKUP($B$2,'Standard Deposition Curves'!$B$6:$EV$11,(A48/2+1),FALSE)</f>
        <v>2.2950972762645913E-3</v>
      </c>
      <c r="C48">
        <f t="shared" si="2"/>
        <v>2.2132782101167317E-3</v>
      </c>
      <c r="D48">
        <f t="shared" si="3"/>
        <v>2.2132782101167317E-3</v>
      </c>
      <c r="E48">
        <f t="shared" si="4"/>
        <v>2.2132782101167317E-3</v>
      </c>
      <c r="F48">
        <f t="shared" si="5"/>
        <v>1.9641170852493814E-3</v>
      </c>
      <c r="G48">
        <f t="shared" si="6"/>
        <v>1.3883235675593193E-3</v>
      </c>
      <c r="H48">
        <v>54</v>
      </c>
    </row>
    <row r="49" spans="1:8" x14ac:dyDescent="0.25">
      <c r="A49">
        <v>56</v>
      </c>
      <c r="B49">
        <f>VLOOKUP($B$2,'Standard Deposition Curves'!$B$6:$EV$11,(A49/2+1),FALSE)</f>
        <v>2.2121011673151749E-3</v>
      </c>
      <c r="C49">
        <f t="shared" si="2"/>
        <v>2.1365590142671856E-3</v>
      </c>
      <c r="D49">
        <f t="shared" si="3"/>
        <v>2.1365590142671856E-3</v>
      </c>
      <c r="E49">
        <f t="shared" si="4"/>
        <v>2.1365590142671856E-3</v>
      </c>
      <c r="F49">
        <f t="shared" si="5"/>
        <v>1.9066961443226032E-3</v>
      </c>
      <c r="G49">
        <f t="shared" si="6"/>
        <v>1.3616344701304645E-3</v>
      </c>
      <c r="H49">
        <v>56</v>
      </c>
    </row>
    <row r="50" spans="1:8" x14ac:dyDescent="0.25">
      <c r="A50">
        <v>58</v>
      </c>
      <c r="B50">
        <f>VLOOKUP($B$2,'Standard Deposition Curves'!$B$6:$EV$11,(A50/2+1),FALSE)</f>
        <v>2.1361673151750974E-3</v>
      </c>
      <c r="C50">
        <f t="shared" si="2"/>
        <v>2.064350194552529E-3</v>
      </c>
      <c r="D50">
        <f t="shared" si="3"/>
        <v>2.064350194552529E-3</v>
      </c>
      <c r="E50">
        <f t="shared" si="4"/>
        <v>2.064350194552529E-3</v>
      </c>
      <c r="F50">
        <f t="shared" si="5"/>
        <v>1.8539306685532366E-3</v>
      </c>
      <c r="G50">
        <f t="shared" si="6"/>
        <v>1.3363764400701912E-3</v>
      </c>
      <c r="H50">
        <v>58</v>
      </c>
    </row>
    <row r="51" spans="1:8" x14ac:dyDescent="0.25">
      <c r="A51">
        <v>60</v>
      </c>
      <c r="B51">
        <f>VLOOKUP($B$2,'Standard Deposition Curves'!$B$6:$EV$11,(A51/2+1),FALSE)</f>
        <v>2.0625836575875484E-3</v>
      </c>
      <c r="C51">
        <f t="shared" si="2"/>
        <v>2.0005804150453957E-3</v>
      </c>
      <c r="D51">
        <f t="shared" si="3"/>
        <v>2.0005804150453957E-3</v>
      </c>
      <c r="E51">
        <f t="shared" si="4"/>
        <v>2.0005804150453957E-3</v>
      </c>
      <c r="F51">
        <f t="shared" si="5"/>
        <v>1.804857092324018E-3</v>
      </c>
      <c r="G51">
        <f t="shared" si="6"/>
        <v>1.3125033951323722E-3</v>
      </c>
      <c r="H51">
        <v>60</v>
      </c>
    </row>
    <row r="52" spans="1:8" x14ac:dyDescent="0.25">
      <c r="A52">
        <v>62</v>
      </c>
      <c r="B52">
        <f>VLOOKUP($B$2,'Standard Deposition Curves'!$B$6:$EV$11,(A52/2+1),FALSE)</f>
        <v>1.9995992217898832E-3</v>
      </c>
      <c r="C52">
        <f t="shared" si="2"/>
        <v>1.9427957198443581E-3</v>
      </c>
      <c r="D52">
        <f t="shared" si="3"/>
        <v>1.9427957198443581E-3</v>
      </c>
      <c r="E52">
        <f t="shared" si="4"/>
        <v>1.9427957198443581E-3</v>
      </c>
      <c r="F52">
        <f t="shared" si="5"/>
        <v>1.7596901308807923E-3</v>
      </c>
      <c r="G52">
        <f t="shared" si="6"/>
        <v>1.2898768596932935E-3</v>
      </c>
      <c r="H52">
        <v>62</v>
      </c>
    </row>
    <row r="53" spans="1:8" x14ac:dyDescent="0.25">
      <c r="A53">
        <v>64</v>
      </c>
      <c r="B53">
        <f>VLOOKUP($B$2,'Standard Deposition Curves'!$B$6:$EV$11,(A53/2+1),FALSE)</f>
        <v>1.9425019455252919E-3</v>
      </c>
      <c r="C53">
        <f t="shared" si="2"/>
        <v>1.8874610894941636E-3</v>
      </c>
      <c r="D53">
        <f t="shared" si="3"/>
        <v>1.8874610894941636E-3</v>
      </c>
      <c r="E53">
        <f t="shared" si="4"/>
        <v>1.8874610894941636E-3</v>
      </c>
      <c r="F53">
        <f t="shared" si="5"/>
        <v>1.7171446763353379E-3</v>
      </c>
      <c r="G53">
        <f t="shared" si="6"/>
        <v>1.2682890058747232E-3</v>
      </c>
      <c r="H53">
        <v>64</v>
      </c>
    </row>
    <row r="54" spans="1:8" x14ac:dyDescent="0.25">
      <c r="A54">
        <v>66</v>
      </c>
      <c r="B54">
        <f>VLOOKUP($B$2,'Standard Deposition Curves'!$B$6:$EV$11,(A54/2+1),FALSE)</f>
        <v>1.8871673151750973E-3</v>
      </c>
      <c r="C54">
        <f t="shared" si="2"/>
        <v>1.835166018158236E-3</v>
      </c>
      <c r="D54">
        <f t="shared" si="3"/>
        <v>1.835166018158236E-3</v>
      </c>
      <c r="E54">
        <f t="shared" si="4"/>
        <v>1.835166018158236E-3</v>
      </c>
      <c r="F54">
        <f t="shared" si="5"/>
        <v>1.6774888574460558E-3</v>
      </c>
      <c r="G54">
        <f t="shared" si="6"/>
        <v>1.2477052719920651E-3</v>
      </c>
      <c r="H54">
        <v>66</v>
      </c>
    </row>
    <row r="55" spans="1:8" x14ac:dyDescent="0.25">
      <c r="A55">
        <v>68</v>
      </c>
      <c r="B55">
        <f>VLOOKUP($B$2,'Standard Deposition Curves'!$B$6:$EV$11,(A55/2+1),FALSE)</f>
        <v>1.8335953307392996E-3</v>
      </c>
      <c r="C55">
        <f t="shared" si="2"/>
        <v>1.7889559014267187E-3</v>
      </c>
      <c r="D55">
        <f t="shared" si="3"/>
        <v>1.7889559014267187E-3</v>
      </c>
      <c r="E55">
        <f t="shared" si="4"/>
        <v>1.7889559014267187E-3</v>
      </c>
      <c r="F55">
        <f t="shared" si="5"/>
        <v>1.6402408914043154E-3</v>
      </c>
      <c r="G55">
        <f t="shared" si="6"/>
        <v>1.2280217441062028E-3</v>
      </c>
      <c r="H55">
        <v>68</v>
      </c>
    </row>
    <row r="56" spans="1:8" x14ac:dyDescent="0.25">
      <c r="A56">
        <v>70</v>
      </c>
      <c r="B56">
        <f>VLOOKUP($B$2,'Standard Deposition Curves'!$B$6:$EV$11,(A56/2+1),FALSE)</f>
        <v>1.7894474708171205E-3</v>
      </c>
      <c r="C56">
        <f t="shared" si="2"/>
        <v>1.7439208819714656E-3</v>
      </c>
      <c r="D56">
        <f t="shared" si="3"/>
        <v>1.7439208819714656E-3</v>
      </c>
      <c r="E56">
        <f t="shared" si="4"/>
        <v>1.7439208819714656E-3</v>
      </c>
      <c r="F56">
        <f t="shared" si="5"/>
        <v>1.6052939511850021E-3</v>
      </c>
      <c r="G56">
        <f t="shared" si="6"/>
        <v>1.2092732127870602E-3</v>
      </c>
      <c r="H56">
        <v>70</v>
      </c>
    </row>
    <row r="57" spans="1:8" x14ac:dyDescent="0.25">
      <c r="A57">
        <v>72</v>
      </c>
      <c r="B57">
        <f>VLOOKUP($B$2,'Standard Deposition Curves'!$B$6:$EV$11,(A57/2+1),FALSE)</f>
        <v>1.7423501945525292E-3</v>
      </c>
      <c r="C57">
        <f t="shared" si="2"/>
        <v>1.7040875486381321E-3</v>
      </c>
      <c r="D57">
        <f t="shared" si="3"/>
        <v>1.7040875486381321E-3</v>
      </c>
      <c r="E57">
        <f t="shared" si="4"/>
        <v>1.7040875486381321E-3</v>
      </c>
      <c r="F57">
        <f t="shared" si="5"/>
        <v>1.5722196674920407E-3</v>
      </c>
      <c r="G57">
        <f t="shared" si="6"/>
        <v>1.1912864118410007E-3</v>
      </c>
      <c r="H57">
        <v>72</v>
      </c>
    </row>
    <row r="58" spans="1:8" x14ac:dyDescent="0.25">
      <c r="A58">
        <v>74</v>
      </c>
      <c r="B58">
        <f>VLOOKUP($B$2,'Standard Deposition Curves'!$B$6:$EV$11,(A58/2+1),FALSE)</f>
        <v>1.7046770428015563E-3</v>
      </c>
      <c r="C58">
        <f t="shared" si="2"/>
        <v>1.6650376134889754E-3</v>
      </c>
      <c r="D58">
        <f t="shared" si="3"/>
        <v>1.6650376134889754E-3</v>
      </c>
      <c r="E58">
        <f t="shared" si="4"/>
        <v>1.6650376134889754E-3</v>
      </c>
      <c r="F58">
        <f t="shared" si="5"/>
        <v>1.5412861690838344E-3</v>
      </c>
      <c r="G58">
        <f t="shared" si="6"/>
        <v>1.174107652399481E-3</v>
      </c>
      <c r="H58">
        <v>74</v>
      </c>
    </row>
    <row r="59" spans="1:8" x14ac:dyDescent="0.25">
      <c r="A59">
        <v>76</v>
      </c>
      <c r="B59">
        <f>VLOOKUP($B$2,'Standard Deposition Curves'!$B$6:$EV$11,(A59/2+1),FALSE)</f>
        <v>1.663466926070039E-3</v>
      </c>
      <c r="C59">
        <f t="shared" si="2"/>
        <v>1.6310914396887161E-3</v>
      </c>
      <c r="D59">
        <f t="shared" si="3"/>
        <v>1.6310914396887161E-3</v>
      </c>
      <c r="E59">
        <f t="shared" si="4"/>
        <v>1.6310914396887161E-3</v>
      </c>
      <c r="F59">
        <f t="shared" si="5"/>
        <v>1.5116901308807921E-3</v>
      </c>
      <c r="G59">
        <f t="shared" si="6"/>
        <v>1.1574827954528113E-3</v>
      </c>
      <c r="H59">
        <v>76</v>
      </c>
    </row>
    <row r="60" spans="1:8" x14ac:dyDescent="0.25">
      <c r="A60">
        <v>78</v>
      </c>
      <c r="B60">
        <f>VLOOKUP($B$2,'Standard Deposition Curves'!$B$6:$EV$11,(A60/2+1),FALSE)</f>
        <v>1.6316809338521401E-3</v>
      </c>
      <c r="C60">
        <f t="shared" si="2"/>
        <v>1.5971433203631647E-3</v>
      </c>
      <c r="D60">
        <f t="shared" si="3"/>
        <v>1.5971433203631647E-3</v>
      </c>
      <c r="E60">
        <f t="shared" si="4"/>
        <v>1.5971433203631647E-3</v>
      </c>
      <c r="F60">
        <f t="shared" si="5"/>
        <v>1.4841814644499468E-3</v>
      </c>
      <c r="G60">
        <f t="shared" si="6"/>
        <v>1.1415505455100328E-3</v>
      </c>
      <c r="H60">
        <v>78</v>
      </c>
    </row>
    <row r="61" spans="1:8" x14ac:dyDescent="0.25">
      <c r="A61">
        <v>80</v>
      </c>
      <c r="B61">
        <f>VLOOKUP($B$2,'Standard Deposition Curves'!$B$6:$EV$11,(A61/2+1),FALSE)</f>
        <v>1.5963579766536964E-3</v>
      </c>
      <c r="C61">
        <f t="shared" si="2"/>
        <v>1.5651575875486382E-3</v>
      </c>
      <c r="D61">
        <f t="shared" si="3"/>
        <v>1.5651575875486382E-3</v>
      </c>
      <c r="E61">
        <f t="shared" si="4"/>
        <v>1.5651575875486382E-3</v>
      </c>
      <c r="F61">
        <f t="shared" si="5"/>
        <v>1.4575284754156348E-3</v>
      </c>
      <c r="G61">
        <f t="shared" si="6"/>
        <v>1.1261376363775081E-3</v>
      </c>
      <c r="H61">
        <v>80</v>
      </c>
    </row>
    <row r="62" spans="1:8" x14ac:dyDescent="0.25">
      <c r="A62">
        <v>82</v>
      </c>
      <c r="B62">
        <f>VLOOKUP($B$2,'Standard Deposition Curves'!$B$6:$EV$11,(A62/2+1),FALSE)</f>
        <v>1.5657470817120622E-3</v>
      </c>
      <c r="C62">
        <f t="shared" si="2"/>
        <v>1.5330719844357974E-3</v>
      </c>
      <c r="D62">
        <f t="shared" si="3"/>
        <v>1.5330719844357974E-3</v>
      </c>
      <c r="E62">
        <f t="shared" si="4"/>
        <v>1.5330719844357974E-3</v>
      </c>
      <c r="F62">
        <f t="shared" si="5"/>
        <v>1.4321061195613724E-3</v>
      </c>
      <c r="G62">
        <f t="shared" si="6"/>
        <v>1.1113134203097582E-3</v>
      </c>
      <c r="H62">
        <v>82</v>
      </c>
    </row>
    <row r="63" spans="1:8" x14ac:dyDescent="0.25">
      <c r="A63">
        <v>84</v>
      </c>
      <c r="B63">
        <f>VLOOKUP($B$2,'Standard Deposition Curves'!$B$6:$EV$11,(A63/2+1),FALSE)</f>
        <v>1.5315992217898831E-3</v>
      </c>
      <c r="C63">
        <f t="shared" si="2"/>
        <v>1.5056984435797664E-3</v>
      </c>
      <c r="D63">
        <f t="shared" si="3"/>
        <v>1.5056984435797664E-3</v>
      </c>
      <c r="E63">
        <f t="shared" si="4"/>
        <v>1.5056984435797664E-3</v>
      </c>
      <c r="F63">
        <f t="shared" si="5"/>
        <v>1.4078609833746017E-3</v>
      </c>
      <c r="G63">
        <f t="shared" si="6"/>
        <v>1.0969739833676662E-3</v>
      </c>
      <c r="H63">
        <v>84</v>
      </c>
    </row>
    <row r="64" spans="1:8" x14ac:dyDescent="0.25">
      <c r="A64">
        <v>86</v>
      </c>
      <c r="B64">
        <f>VLOOKUP($B$2,'Standard Deposition Curves'!$B$6:$EV$11,(A64/2+1),FALSE)</f>
        <v>1.5062879377431906E-3</v>
      </c>
      <c r="C64">
        <f t="shared" si="2"/>
        <v>1.4775376134889752E-3</v>
      </c>
      <c r="D64">
        <f t="shared" si="3"/>
        <v>1.4775376134889752E-3</v>
      </c>
      <c r="E64">
        <f t="shared" si="4"/>
        <v>1.4775376134889752E-3</v>
      </c>
      <c r="F64">
        <f t="shared" si="5"/>
        <v>1.3847930668553234E-3</v>
      </c>
      <c r="G64">
        <f t="shared" si="6"/>
        <v>1.0832001983672845E-3</v>
      </c>
      <c r="H64">
        <v>86</v>
      </c>
    </row>
    <row r="65" spans="1:8" x14ac:dyDescent="0.25">
      <c r="A65">
        <v>88</v>
      </c>
      <c r="B65">
        <f>VLOOKUP($B$2,'Standard Deposition Curves'!$B$6:$EV$11,(A65/2+1),FALSE)</f>
        <v>1.4774396887159533E-3</v>
      </c>
      <c r="C65">
        <f t="shared" si="2"/>
        <v>1.4499643320363164E-3</v>
      </c>
      <c r="D65">
        <f t="shared" si="3"/>
        <v>1.4499643320363164E-3</v>
      </c>
      <c r="E65">
        <f t="shared" si="4"/>
        <v>1.4499643320363164E-3</v>
      </c>
      <c r="F65">
        <f t="shared" si="5"/>
        <v>1.3620990449239472E-3</v>
      </c>
      <c r="G65">
        <f t="shared" si="6"/>
        <v>1.0698187991149766E-3</v>
      </c>
      <c r="H65">
        <v>88</v>
      </c>
    </row>
    <row r="66" spans="1:8" x14ac:dyDescent="0.25">
      <c r="A66">
        <v>90</v>
      </c>
      <c r="B66">
        <f>VLOOKUP($B$2,'Standard Deposition Curves'!$B$6:$EV$11,(A66/2+1),FALSE)</f>
        <v>1.4491789883268481E-3</v>
      </c>
      <c r="C66">
        <f t="shared" si="2"/>
        <v>1.4256303501945522E-3</v>
      </c>
      <c r="D66">
        <f t="shared" si="3"/>
        <v>1.4256303501945522E-3</v>
      </c>
      <c r="E66">
        <f t="shared" si="4"/>
        <v>1.4256303501945522E-3</v>
      </c>
      <c r="F66">
        <f t="shared" si="5"/>
        <v>1.3404754156349484E-3</v>
      </c>
      <c r="G66">
        <f t="shared" si="6"/>
        <v>1.0568876173037308E-3</v>
      </c>
      <c r="H66">
        <v>90</v>
      </c>
    </row>
    <row r="67" spans="1:8" x14ac:dyDescent="0.25">
      <c r="A67">
        <v>92</v>
      </c>
      <c r="B67">
        <f>VLOOKUP($B$2,'Standard Deposition Curves'!$B$6:$EV$11,(A67/2+1),FALSE)</f>
        <v>1.4256303501945524E-3</v>
      </c>
      <c r="C67">
        <f t="shared" si="2"/>
        <v>1.4021796368352787E-3</v>
      </c>
      <c r="D67">
        <f t="shared" si="3"/>
        <v>1.4021796368352787E-3</v>
      </c>
      <c r="E67">
        <f t="shared" si="4"/>
        <v>1.4021796368352787E-3</v>
      </c>
      <c r="F67">
        <f t="shared" si="5"/>
        <v>1.3199221789883268E-3</v>
      </c>
      <c r="G67">
        <f t="shared" si="6"/>
        <v>1.044406652933547E-3</v>
      </c>
      <c r="H67">
        <v>92</v>
      </c>
    </row>
    <row r="68" spans="1:8" x14ac:dyDescent="0.25">
      <c r="A68">
        <v>94</v>
      </c>
      <c r="B68">
        <f>VLOOKUP($B$2,'Standard Deposition Curves'!$B$6:$EV$11,(A68/2+1),FALSE)</f>
        <v>1.4020817120622567E-3</v>
      </c>
      <c r="C68">
        <f t="shared" si="2"/>
        <v>1.3799059662775615E-3</v>
      </c>
      <c r="D68">
        <f t="shared" si="3"/>
        <v>1.3799059662775615E-3</v>
      </c>
      <c r="E68">
        <f t="shared" si="4"/>
        <v>1.3799059662775615E-3</v>
      </c>
      <c r="F68">
        <f t="shared" si="5"/>
        <v>1.2996360099044924E-3</v>
      </c>
      <c r="G68">
        <f t="shared" si="6"/>
        <v>1.0322835126268407E-3</v>
      </c>
      <c r="H68">
        <v>94</v>
      </c>
    </row>
    <row r="69" spans="1:8" x14ac:dyDescent="0.25">
      <c r="A69">
        <v>96</v>
      </c>
      <c r="B69">
        <f>VLOOKUP($B$2,'Standard Deposition Curves'!$B$6:$EV$11,(A69/2+1),FALSE)</f>
        <v>1.3791206225680932E-3</v>
      </c>
      <c r="C69">
        <f t="shared" si="2"/>
        <v>1.360184176394293E-3</v>
      </c>
      <c r="D69">
        <f t="shared" si="3"/>
        <v>1.360184176394293E-3</v>
      </c>
      <c r="E69">
        <f t="shared" si="4"/>
        <v>1.360184176394293E-3</v>
      </c>
      <c r="F69">
        <f t="shared" si="5"/>
        <v>1.2800452776795188E-3</v>
      </c>
      <c r="G69">
        <f t="shared" si="6"/>
        <v>1.0205990691996641E-3</v>
      </c>
      <c r="H69">
        <v>96</v>
      </c>
    </row>
    <row r="70" spans="1:8" x14ac:dyDescent="0.25">
      <c r="A70">
        <v>98</v>
      </c>
      <c r="B70">
        <f>VLOOKUP($B$2,'Standard Deposition Curves'!$B$6:$EV$11,(A70/2+1),FALSE)</f>
        <v>1.3608715953307392E-3</v>
      </c>
      <c r="C70">
        <f t="shared" si="2"/>
        <v>1.3385959792477301E-3</v>
      </c>
      <c r="D70">
        <f t="shared" si="3"/>
        <v>1.3385959792477301E-3</v>
      </c>
      <c r="E70">
        <f t="shared" si="4"/>
        <v>1.3385959792477301E-3</v>
      </c>
      <c r="F70">
        <f t="shared" si="5"/>
        <v>1.261096568800849E-3</v>
      </c>
      <c r="G70">
        <f t="shared" si="6"/>
        <v>1.0092609292744335E-3</v>
      </c>
      <c r="H70">
        <v>98</v>
      </c>
    </row>
    <row r="71" spans="1:8" x14ac:dyDescent="0.25">
      <c r="A71">
        <v>100</v>
      </c>
      <c r="B71">
        <f>VLOOKUP($B$2,'Standard Deposition Curves'!$B$6:$EV$11,(A71/2+1),FALSE)</f>
        <v>1.338498054474708E-3</v>
      </c>
      <c r="C71">
        <f t="shared" si="2"/>
        <v>1.3173994811932555E-3</v>
      </c>
      <c r="D71">
        <f t="shared" si="3"/>
        <v>1.3173994811932555E-3</v>
      </c>
      <c r="E71">
        <f t="shared" si="4"/>
        <v>1.3173994811932555E-3</v>
      </c>
      <c r="F71">
        <f t="shared" si="5"/>
        <v>1.2423615139724091E-3</v>
      </c>
      <c r="G71">
        <f t="shared" si="6"/>
        <v>9.9817669947356385E-4</v>
      </c>
      <c r="H71">
        <v>100</v>
      </c>
    </row>
    <row r="72" spans="1:8" x14ac:dyDescent="0.25">
      <c r="A72">
        <v>102</v>
      </c>
      <c r="B72">
        <f>VLOOKUP($B$2,'Standard Deposition Curves'!$B$6:$EV$11,(A72/2+1),FALSE)</f>
        <v>1.3167120622568093E-3</v>
      </c>
      <c r="C72">
        <f t="shared" si="2"/>
        <v>1.2984610894941633E-3</v>
      </c>
      <c r="D72">
        <f t="shared" si="3"/>
        <v>1.2984610894941633E-3</v>
      </c>
      <c r="E72">
        <f t="shared" si="4"/>
        <v>1.2984610894941633E-3</v>
      </c>
      <c r="F72">
        <f t="shared" si="5"/>
        <v>1.2242150689777149E-3</v>
      </c>
      <c r="G72">
        <f t="shared" si="6"/>
        <v>9.8742725261310766E-4</v>
      </c>
      <c r="H72">
        <v>102</v>
      </c>
    </row>
    <row r="73" spans="1:8" x14ac:dyDescent="0.25">
      <c r="A73">
        <v>104</v>
      </c>
      <c r="B73">
        <f>VLOOKUP($B$2,'Standard Deposition Curves'!$B$6:$EV$11,(A73/2+1),FALSE)</f>
        <v>1.2990505836575875E-3</v>
      </c>
      <c r="C73">
        <f t="shared" si="2"/>
        <v>1.277852140077821E-3</v>
      </c>
      <c r="D73">
        <f t="shared" si="3"/>
        <v>1.277852140077821E-3</v>
      </c>
      <c r="E73">
        <f t="shared" si="4"/>
        <v>1.277852140077821E-3</v>
      </c>
      <c r="F73">
        <f t="shared" si="5"/>
        <v>1.206657233816767E-3</v>
      </c>
      <c r="G73">
        <f t="shared" si="6"/>
        <v>9.7700106813153288E-4</v>
      </c>
      <c r="H73">
        <v>104</v>
      </c>
    </row>
    <row r="74" spans="1:8" x14ac:dyDescent="0.25">
      <c r="A74">
        <v>106</v>
      </c>
      <c r="B74">
        <f>VLOOKUP($B$2,'Standard Deposition Curves'!$B$6:$EV$11,(A74/2+1),FALSE)</f>
        <v>1.277852140077821E-3</v>
      </c>
      <c r="C74">
        <f t="shared" si="2"/>
        <v>1.2573411154345006E-3</v>
      </c>
      <c r="D74">
        <f t="shared" si="3"/>
        <v>1.2573411154345006E-3</v>
      </c>
      <c r="E74">
        <f t="shared" si="4"/>
        <v>1.2573411154345006E-3</v>
      </c>
      <c r="F74">
        <f t="shared" si="5"/>
        <v>1.1892596391934913E-3</v>
      </c>
      <c r="G74">
        <f t="shared" si="6"/>
        <v>9.6689814602883973E-4</v>
      </c>
      <c r="H74">
        <v>106</v>
      </c>
    </row>
    <row r="75" spans="1:8" x14ac:dyDescent="0.25">
      <c r="A75">
        <v>108</v>
      </c>
      <c r="B75">
        <f>VLOOKUP($B$2,'Standard Deposition Curves'!$B$6:$EV$11,(A75/2+1),FALSE)</f>
        <v>1.2566536964980545E-3</v>
      </c>
      <c r="C75">
        <f t="shared" si="2"/>
        <v>1.2396776913099871E-3</v>
      </c>
      <c r="D75">
        <f t="shared" si="3"/>
        <v>1.2396776913099871E-3</v>
      </c>
      <c r="E75">
        <f t="shared" si="4"/>
        <v>1.2396776913099871E-3</v>
      </c>
      <c r="F75">
        <f t="shared" si="5"/>
        <v>1.1724506544039618E-3</v>
      </c>
      <c r="G75">
        <f t="shared" si="6"/>
        <v>9.5710696574349602E-4</v>
      </c>
      <c r="H75">
        <v>108</v>
      </c>
    </row>
    <row r="76" spans="1:8" x14ac:dyDescent="0.25">
      <c r="A76">
        <v>110</v>
      </c>
      <c r="B76">
        <f>VLOOKUP($B$2,'Standard Deposition Curves'!$B$6:$EV$11,(A76/2+1),FALSE)</f>
        <v>1.239579766536965E-3</v>
      </c>
      <c r="C76">
        <f t="shared" si="2"/>
        <v>1.2224059662775616E-3</v>
      </c>
      <c r="D76">
        <f t="shared" si="3"/>
        <v>1.2224059662775616E-3</v>
      </c>
      <c r="E76">
        <f t="shared" si="4"/>
        <v>1.2224059662775616E-3</v>
      </c>
      <c r="F76">
        <f t="shared" si="5"/>
        <v>1.1561768659356204E-3</v>
      </c>
      <c r="G76">
        <f t="shared" si="6"/>
        <v>9.4762752727550162E-4</v>
      </c>
      <c r="H76">
        <v>110</v>
      </c>
    </row>
    <row r="77" spans="1:8" x14ac:dyDescent="0.25">
      <c r="A77">
        <v>112</v>
      </c>
      <c r="B77">
        <f>VLOOKUP($B$2,'Standard Deposition Curves'!$B$6:$EV$11,(A77/2+1),FALSE)</f>
        <v>1.2230933852140078E-3</v>
      </c>
      <c r="C77">
        <f t="shared" si="2"/>
        <v>1.203267833981842E-3</v>
      </c>
      <c r="D77">
        <f t="shared" si="3"/>
        <v>1.203267833981842E-3</v>
      </c>
      <c r="E77">
        <f t="shared" si="4"/>
        <v>1.203267833981842E-3</v>
      </c>
      <c r="F77">
        <f t="shared" si="5"/>
        <v>1.1404382737884682E-3</v>
      </c>
      <c r="G77">
        <f t="shared" si="6"/>
        <v>9.3845983062485687E-4</v>
      </c>
      <c r="H77">
        <v>112</v>
      </c>
    </row>
    <row r="78" spans="1:8" x14ac:dyDescent="0.25">
      <c r="A78">
        <v>114</v>
      </c>
      <c r="B78">
        <f>VLOOKUP($B$2,'Standard Deposition Curves'!$B$6:$EV$11,(A78/2+1),FALSE)</f>
        <v>1.2024824902723736E-3</v>
      </c>
      <c r="C78">
        <f t="shared" si="2"/>
        <v>1.1865836575875486E-3</v>
      </c>
      <c r="D78">
        <f t="shared" si="3"/>
        <v>1.1865836575875486E-3</v>
      </c>
      <c r="E78">
        <f t="shared" si="4"/>
        <v>1.1865836575875486E-3</v>
      </c>
      <c r="F78">
        <f t="shared" si="5"/>
        <v>1.1248065086664307E-3</v>
      </c>
      <c r="G78">
        <f t="shared" si="6"/>
        <v>9.2951148241397731E-4</v>
      </c>
      <c r="H78">
        <v>114</v>
      </c>
    </row>
    <row r="79" spans="1:8" x14ac:dyDescent="0.25">
      <c r="A79">
        <v>116</v>
      </c>
      <c r="B79">
        <f>VLOOKUP($B$2,'Standard Deposition Curves'!$B$6:$EV$11,(A79/2+1),FALSE)</f>
        <v>1.1865836575875486E-3</v>
      </c>
      <c r="C79">
        <f t="shared" si="2"/>
        <v>1.1706848249027236E-3</v>
      </c>
      <c r="D79">
        <f t="shared" si="3"/>
        <v>1.1706848249027236E-3</v>
      </c>
      <c r="E79">
        <f t="shared" si="4"/>
        <v>1.1706848249027236E-3</v>
      </c>
      <c r="F79">
        <f t="shared" si="5"/>
        <v>1.1100848956490978E-3</v>
      </c>
      <c r="G79">
        <f t="shared" si="6"/>
        <v>9.2086335545891519E-4</v>
      </c>
      <c r="H79">
        <v>116</v>
      </c>
    </row>
    <row r="80" spans="1:8" x14ac:dyDescent="0.25">
      <c r="A80">
        <v>118</v>
      </c>
      <c r="B80">
        <f>VLOOKUP($B$2,'Standard Deposition Curves'!$B$6:$EV$11,(A80/2+1),FALSE)</f>
        <v>1.1706848249027236E-3</v>
      </c>
      <c r="C80">
        <f t="shared" si="2"/>
        <v>1.154785992217899E-3</v>
      </c>
      <c r="D80">
        <f t="shared" si="3"/>
        <v>1.154785992217899E-3</v>
      </c>
      <c r="E80">
        <f t="shared" si="4"/>
        <v>1.154785992217899E-3</v>
      </c>
      <c r="F80">
        <f t="shared" si="5"/>
        <v>1.09547010965688E-3</v>
      </c>
      <c r="G80">
        <f t="shared" si="6"/>
        <v>9.1242305638208595E-4</v>
      </c>
      <c r="H80">
        <v>118</v>
      </c>
    </row>
    <row r="81" spans="1:8" x14ac:dyDescent="0.25">
      <c r="A81">
        <v>120</v>
      </c>
      <c r="B81">
        <f>VLOOKUP($B$2,'Standard Deposition Curves'!$B$6:$EV$11,(A81/2+1),FALSE)</f>
        <v>1.154785992217899E-3</v>
      </c>
      <c r="C81">
        <f t="shared" si="2"/>
        <v>1.1389850843060961E-3</v>
      </c>
      <c r="D81">
        <f t="shared" si="3"/>
        <v>1.1389850843060961E-3</v>
      </c>
      <c r="E81">
        <f t="shared" si="4"/>
        <v>1.1389850843060961E-3</v>
      </c>
      <c r="F81">
        <f t="shared" si="5"/>
        <v>1.0813371064732932E-3</v>
      </c>
      <c r="G81">
        <f t="shared" si="6"/>
        <v>9.0419058518348991E-4</v>
      </c>
      <c r="H81">
        <v>120</v>
      </c>
    </row>
    <row r="82" spans="1:8" x14ac:dyDescent="0.25">
      <c r="A82">
        <v>122</v>
      </c>
      <c r="B82">
        <f>VLOOKUP($B$2,'Standard Deposition Curves'!$B$6:$EV$11,(A82/2+1),FALSE)</f>
        <v>1.1388871595330739E-3</v>
      </c>
      <c r="C82">
        <f t="shared" si="2"/>
        <v>1.1234779507133593E-3</v>
      </c>
      <c r="D82">
        <f t="shared" si="3"/>
        <v>1.1234779507133593E-3</v>
      </c>
      <c r="E82">
        <f t="shared" si="4"/>
        <v>1.1234779507133593E-3</v>
      </c>
      <c r="F82">
        <f t="shared" si="5"/>
        <v>1.067739299610895E-3</v>
      </c>
      <c r="G82">
        <f t="shared" si="6"/>
        <v>8.9616594186312664E-4</v>
      </c>
      <c r="H82">
        <v>122</v>
      </c>
    </row>
    <row r="83" spans="1:8" x14ac:dyDescent="0.25">
      <c r="A83">
        <v>124</v>
      </c>
      <c r="B83">
        <f>VLOOKUP($B$2,'Standard Deposition Curves'!$B$6:$EV$11,(A83/2+1),FALSE)</f>
        <v>1.1235758754863812E-3</v>
      </c>
      <c r="C83">
        <f t="shared" si="2"/>
        <v>1.1078728923476003E-3</v>
      </c>
      <c r="D83">
        <f t="shared" si="3"/>
        <v>1.1078728923476003E-3</v>
      </c>
      <c r="E83">
        <f t="shared" si="4"/>
        <v>1.1078728923476003E-3</v>
      </c>
      <c r="F83">
        <f t="shared" si="5"/>
        <v>1.0542483197736117E-3</v>
      </c>
      <c r="G83">
        <f t="shared" si="6"/>
        <v>8.8844151979858093E-4</v>
      </c>
      <c r="H83">
        <v>124</v>
      </c>
    </row>
    <row r="84" spans="1:8" x14ac:dyDescent="0.25">
      <c r="A84">
        <v>126</v>
      </c>
      <c r="B84">
        <f>VLOOKUP($B$2,'Standard Deposition Curves'!$B$6:$EV$11,(A84/2+1),FALSE)</f>
        <v>1.1076770428015562E-3</v>
      </c>
      <c r="C84">
        <f t="shared" si="2"/>
        <v>1.0928553826199741E-3</v>
      </c>
      <c r="D84">
        <f t="shared" si="3"/>
        <v>1.0928553826199741E-3</v>
      </c>
      <c r="E84">
        <f t="shared" si="4"/>
        <v>1.0928553826199741E-3</v>
      </c>
      <c r="F84">
        <f t="shared" si="5"/>
        <v>1.0412391227449592E-3</v>
      </c>
      <c r="G84">
        <f t="shared" si="6"/>
        <v>8.8091340505073632E-4</v>
      </c>
      <c r="H84">
        <v>126</v>
      </c>
    </row>
    <row r="85" spans="1:8" x14ac:dyDescent="0.25">
      <c r="A85">
        <v>128</v>
      </c>
      <c r="B85">
        <f>VLOOKUP($B$2,'Standard Deposition Curves'!$B$6:$EV$11,(A85/2+1),FALSE)</f>
        <v>1.0929533073929961E-3</v>
      </c>
      <c r="C85">
        <f t="shared" si="2"/>
        <v>1.0783294422827495E-3</v>
      </c>
      <c r="D85">
        <f t="shared" si="3"/>
        <v>1.0783294422827495E-3</v>
      </c>
      <c r="E85">
        <f t="shared" si="4"/>
        <v>1.0783294422827495E-3</v>
      </c>
      <c r="F85">
        <f t="shared" si="5"/>
        <v>1.028711708524938E-3</v>
      </c>
      <c r="G85">
        <f t="shared" si="6"/>
        <v>8.735931181811247E-4</v>
      </c>
      <c r="H85">
        <v>128</v>
      </c>
    </row>
    <row r="86" spans="1:8" x14ac:dyDescent="0.25">
      <c r="A86">
        <v>130</v>
      </c>
      <c r="B86">
        <f>VLOOKUP($B$2,'Standard Deposition Curves'!$B$6:$EV$11,(A86/2+1),FALSE)</f>
        <v>1.0776420233463034E-3</v>
      </c>
      <c r="C86">
        <f t="shared" si="2"/>
        <v>1.0657678339818419E-3</v>
      </c>
      <c r="D86">
        <f t="shared" si="3"/>
        <v>1.0657678339818419E-3</v>
      </c>
      <c r="E86">
        <f t="shared" si="4"/>
        <v>1.0657678339818419E-3</v>
      </c>
      <c r="F86">
        <f t="shared" si="5"/>
        <v>1.0166126636009904E-3</v>
      </c>
      <c r="G86">
        <f t="shared" si="6"/>
        <v>8.6655001144426654E-4</v>
      </c>
      <c r="H86">
        <v>130</v>
      </c>
    </row>
    <row r="87" spans="1:8" x14ac:dyDescent="0.25">
      <c r="A87">
        <v>132</v>
      </c>
      <c r="B87">
        <f>VLOOKUP($B$2,'Standard Deposition Curves'!$B$6:$EV$11,(A87/2+1),FALSE)</f>
        <v>1.0664552529182881E-3</v>
      </c>
      <c r="C87">
        <f t="shared" ref="C87:C145" si="7">AVERAGE(AVERAGE(B87:B88),B88,AVERAGE(B88:B89))</f>
        <v>1.0519293125810637E-3</v>
      </c>
      <c r="D87">
        <f t="shared" ref="D87:D145" si="8">AVERAGE(AVERAGE(B87:B88),B88,AVERAGE(B88:B89))</f>
        <v>1.0519293125810637E-3</v>
      </c>
      <c r="E87">
        <f t="shared" ref="E87:E150" si="9">AVERAGE(AVERAGE(B87:B88),B88,AVERAGE(B88:B89))</f>
        <v>1.0519293125810637E-3</v>
      </c>
      <c r="F87">
        <f t="shared" ref="F87:F145" si="10">AVERAGE(B87:B97)</f>
        <v>1.0053703572691901E-3</v>
      </c>
      <c r="G87">
        <f t="shared" ref="G87:G145" si="11">AVERAGE(B87:B137)</f>
        <v>8.5970321202410939E-4</v>
      </c>
      <c r="H87">
        <v>132</v>
      </c>
    </row>
    <row r="88" spans="1:8" x14ac:dyDescent="0.25">
      <c r="A88">
        <v>134</v>
      </c>
      <c r="B88">
        <f>VLOOKUP($B$2,'Standard Deposition Curves'!$B$6:$EV$11,(A88/2+1),FALSE)</f>
        <v>1.0511439688715954E-3</v>
      </c>
      <c r="C88">
        <f t="shared" si="7"/>
        <v>1.0398573281452659E-3</v>
      </c>
      <c r="D88">
        <f t="shared" si="8"/>
        <v>1.0398573281452659E-3</v>
      </c>
      <c r="E88">
        <f t="shared" si="9"/>
        <v>1.0398573281452659E-3</v>
      </c>
      <c r="F88">
        <f t="shared" si="10"/>
        <v>9.9423487796250444E-4</v>
      </c>
      <c r="G88">
        <f t="shared" si="11"/>
        <v>8.5306424048218533E-4</v>
      </c>
      <c r="H88">
        <v>134</v>
      </c>
    </row>
    <row r="89" spans="1:8" x14ac:dyDescent="0.25">
      <c r="A89">
        <v>136</v>
      </c>
      <c r="B89">
        <f>VLOOKUP($B$2,'Standard Deposition Curves'!$B$6:$EV$11,(A89/2+1),FALSE)</f>
        <v>1.040544747081712E-3</v>
      </c>
      <c r="C89">
        <f t="shared" si="7"/>
        <v>1.0265084306095979E-3</v>
      </c>
      <c r="D89">
        <f t="shared" si="8"/>
        <v>1.0265084306095979E-3</v>
      </c>
      <c r="E89">
        <f t="shared" si="9"/>
        <v>1.0265084306095979E-3</v>
      </c>
      <c r="F89">
        <f t="shared" si="10"/>
        <v>9.8358118146444989E-4</v>
      </c>
      <c r="G89">
        <f t="shared" si="11"/>
        <v>8.4662157625696195E-4</v>
      </c>
      <c r="H89">
        <v>136</v>
      </c>
    </row>
    <row r="90" spans="1:8" x14ac:dyDescent="0.25">
      <c r="A90">
        <v>138</v>
      </c>
      <c r="B90">
        <f>VLOOKUP($B$2,'Standard Deposition Curves'!$B$6:$EV$11,(A90/2+1),FALSE)</f>
        <v>1.0258210116731517E-3</v>
      </c>
      <c r="C90">
        <f t="shared" si="7"/>
        <v>1.0153197146562905E-3</v>
      </c>
      <c r="D90">
        <f t="shared" si="8"/>
        <v>1.0153197146562905E-3</v>
      </c>
      <c r="E90">
        <f t="shared" si="9"/>
        <v>1.0153197146562905E-3</v>
      </c>
      <c r="F90">
        <f t="shared" si="10"/>
        <v>9.7298089847895283E-4</v>
      </c>
      <c r="G90">
        <f t="shared" si="11"/>
        <v>8.4037521934844E-4</v>
      </c>
      <c r="H90">
        <v>138</v>
      </c>
    </row>
    <row r="91" spans="1:8" x14ac:dyDescent="0.25">
      <c r="A91">
        <v>140</v>
      </c>
      <c r="B91">
        <f>VLOOKUP($B$2,'Standard Deposition Curves'!$B$6:$EV$11,(A91/2+1),FALSE)</f>
        <v>1.0152217898832683E-3</v>
      </c>
      <c r="C91">
        <f t="shared" si="7"/>
        <v>1.0044247730220492E-3</v>
      </c>
      <c r="D91">
        <f t="shared" si="8"/>
        <v>1.0044247730220492E-3</v>
      </c>
      <c r="E91">
        <f t="shared" si="9"/>
        <v>1.0044247730220492E-3</v>
      </c>
      <c r="F91">
        <f t="shared" si="10"/>
        <v>9.6323735408560299E-4</v>
      </c>
      <c r="G91">
        <f t="shared" si="11"/>
        <v>8.3431364919508673E-4</v>
      </c>
      <c r="H91">
        <v>140</v>
      </c>
    </row>
    <row r="92" spans="1:8" x14ac:dyDescent="0.25">
      <c r="A92">
        <v>142</v>
      </c>
      <c r="B92">
        <f>VLOOKUP($B$2,'Standard Deposition Curves'!$B$6:$EV$11,(A92/2+1),FALSE)</f>
        <v>1.0052101167315176E-3</v>
      </c>
      <c r="C92">
        <f t="shared" si="7"/>
        <v>9.9127172503242532E-4</v>
      </c>
      <c r="D92">
        <f t="shared" si="8"/>
        <v>9.9127172503242532E-4</v>
      </c>
      <c r="E92">
        <f t="shared" si="9"/>
        <v>9.9127172503242532E-4</v>
      </c>
      <c r="F92">
        <f t="shared" si="10"/>
        <v>9.5354722320481066E-4</v>
      </c>
      <c r="G92">
        <f t="shared" si="11"/>
        <v>8.2835599298085013E-4</v>
      </c>
      <c r="H92">
        <v>142</v>
      </c>
    </row>
    <row r="93" spans="1:8" x14ac:dyDescent="0.25">
      <c r="A93">
        <v>144</v>
      </c>
      <c r="B93">
        <f>VLOOKUP($B$2,'Standard Deposition Curves'!$B$6:$EV$11,(A93/2+1),FALSE)</f>
        <v>9.9048638132295721E-4</v>
      </c>
      <c r="C93">
        <f t="shared" si="7"/>
        <v>9.8037678339818403E-4</v>
      </c>
      <c r="D93">
        <f t="shared" si="8"/>
        <v>9.8037678339818403E-4</v>
      </c>
      <c r="E93">
        <f t="shared" si="9"/>
        <v>9.8037678339818403E-4</v>
      </c>
      <c r="F93">
        <f t="shared" si="10"/>
        <v>9.4385709232401832E-4</v>
      </c>
      <c r="G93">
        <f t="shared" si="11"/>
        <v>8.2250225070573007E-4</v>
      </c>
      <c r="H93">
        <v>144</v>
      </c>
    </row>
    <row r="94" spans="1:8" x14ac:dyDescent="0.25">
      <c r="A94">
        <v>146</v>
      </c>
      <c r="B94">
        <f>VLOOKUP($B$2,'Standard Deposition Curves'!$B$6:$EV$11,(A94/2+1),FALSE)</f>
        <v>9.804747081712062E-4</v>
      </c>
      <c r="C94">
        <f t="shared" si="7"/>
        <v>9.699734111543449E-4</v>
      </c>
      <c r="D94">
        <f t="shared" si="8"/>
        <v>9.699734111543449E-4</v>
      </c>
      <c r="E94">
        <f t="shared" si="9"/>
        <v>9.699734111543449E-4</v>
      </c>
      <c r="F94">
        <f t="shared" si="10"/>
        <v>9.3497028652281548E-4</v>
      </c>
      <c r="G94">
        <f t="shared" si="11"/>
        <v>8.1691416800183116E-4</v>
      </c>
      <c r="H94">
        <v>146</v>
      </c>
    </row>
    <row r="95" spans="1:8" x14ac:dyDescent="0.25">
      <c r="A95">
        <v>148</v>
      </c>
      <c r="B95">
        <f>VLOOKUP($B$2,'Standard Deposition Curves'!$B$6:$EV$11,(A95/2+1),FALSE)</f>
        <v>9.6987548638132284E-4</v>
      </c>
      <c r="C95">
        <f t="shared" si="7"/>
        <v>9.6055123216601821E-4</v>
      </c>
      <c r="D95">
        <f t="shared" si="8"/>
        <v>9.6055123216601821E-4</v>
      </c>
      <c r="E95">
        <f t="shared" si="9"/>
        <v>9.6055123216601821E-4</v>
      </c>
      <c r="F95">
        <f t="shared" si="10"/>
        <v>9.2613689423417047E-4</v>
      </c>
      <c r="G95">
        <f t="shared" si="11"/>
        <v>8.1142999923704902E-4</v>
      </c>
      <c r="H95">
        <v>148</v>
      </c>
    </row>
    <row r="96" spans="1:8" x14ac:dyDescent="0.25">
      <c r="A96">
        <v>150</v>
      </c>
      <c r="B96">
        <f>VLOOKUP($B$2,'Standard Deposition Curves'!$B$6:$EV$11,(A96/2+1),FALSE)</f>
        <v>9.5986381322957204E-4</v>
      </c>
      <c r="C96">
        <f t="shared" si="7"/>
        <v>9.5328923476005174E-4</v>
      </c>
      <c r="D96">
        <f t="shared" si="8"/>
        <v>9.5328923476005174E-4</v>
      </c>
      <c r="E96">
        <f t="shared" si="9"/>
        <v>9.5328923476005174E-4</v>
      </c>
      <c r="F96">
        <f t="shared" si="10"/>
        <v>9.1773187124159902E-4</v>
      </c>
      <c r="G96">
        <f t="shared" si="11"/>
        <v>8.0613061722743589E-4</v>
      </c>
      <c r="H96">
        <v>150</v>
      </c>
    </row>
    <row r="97" spans="1:8" x14ac:dyDescent="0.25">
      <c r="A97">
        <v>152</v>
      </c>
      <c r="B97">
        <f>VLOOKUP($B$2,'Standard Deposition Curves'!$B$6:$EV$11,(A97/2+1),FALSE)</f>
        <v>9.5397665369649802E-4</v>
      </c>
      <c r="C97">
        <f t="shared" si="7"/>
        <v>9.4396498054474711E-4</v>
      </c>
      <c r="D97">
        <f t="shared" si="8"/>
        <v>9.4396498054474711E-4</v>
      </c>
      <c r="E97">
        <f t="shared" si="9"/>
        <v>9.4396498054474711E-4</v>
      </c>
      <c r="F97">
        <f t="shared" si="10"/>
        <v>9.097552175451009E-4</v>
      </c>
      <c r="G97">
        <f t="shared" si="11"/>
        <v>8.0093514915693931E-4</v>
      </c>
      <c r="H97">
        <v>152</v>
      </c>
    </row>
    <row r="98" spans="1:8" x14ac:dyDescent="0.25">
      <c r="A98">
        <v>154</v>
      </c>
      <c r="B98">
        <f>VLOOKUP($B$2,'Standard Deposition Curves'!$B$6:$EV$11,(A98/2+1),FALSE)</f>
        <v>9.4396498054474711E-4</v>
      </c>
      <c r="C98">
        <f t="shared" si="7"/>
        <v>9.3395330739299599E-4</v>
      </c>
      <c r="D98">
        <f t="shared" si="8"/>
        <v>9.3395330739299599E-4</v>
      </c>
      <c r="E98">
        <f t="shared" si="9"/>
        <v>9.3395330739299599E-4</v>
      </c>
      <c r="F98">
        <f t="shared" si="10"/>
        <v>9.0177856384860257E-4</v>
      </c>
      <c r="G98">
        <f t="shared" si="11"/>
        <v>7.957512016479745E-4</v>
      </c>
      <c r="H98">
        <v>154</v>
      </c>
    </row>
    <row r="99" spans="1:8" x14ac:dyDescent="0.25">
      <c r="A99">
        <v>156</v>
      </c>
      <c r="B99">
        <f>VLOOKUP($B$2,'Standard Deposition Curves'!$B$6:$EV$11,(A99/2+1),FALSE)</f>
        <v>9.339533073929961E-4</v>
      </c>
      <c r="C99">
        <f t="shared" si="7"/>
        <v>9.2472697795071331E-4</v>
      </c>
      <c r="D99">
        <f t="shared" si="8"/>
        <v>9.2472697795071331E-4</v>
      </c>
      <c r="E99">
        <f t="shared" si="9"/>
        <v>9.2472697795071331E-4</v>
      </c>
      <c r="F99">
        <f t="shared" si="10"/>
        <v>8.9385532366466206E-4</v>
      </c>
      <c r="G99">
        <f t="shared" si="11"/>
        <v>7.9075204089417881E-4</v>
      </c>
      <c r="H99">
        <v>156</v>
      </c>
    </row>
    <row r="100" spans="1:8" x14ac:dyDescent="0.25">
      <c r="A100">
        <v>158</v>
      </c>
      <c r="B100">
        <f>VLOOKUP($B$2,'Standard Deposition Curves'!$B$6:$EV$11,(A100/2+1),FALSE)</f>
        <v>9.2394163424124498E-4</v>
      </c>
      <c r="C100">
        <f t="shared" si="7"/>
        <v>9.178566796368353E-4</v>
      </c>
      <c r="D100">
        <f t="shared" si="8"/>
        <v>9.178566796368353E-4</v>
      </c>
      <c r="E100">
        <f t="shared" si="9"/>
        <v>9.178566796368353E-4</v>
      </c>
      <c r="F100">
        <f t="shared" si="10"/>
        <v>8.863070392642375E-4</v>
      </c>
      <c r="G100">
        <f t="shared" si="11"/>
        <v>7.8585679407949967E-4</v>
      </c>
      <c r="H100">
        <v>158</v>
      </c>
    </row>
    <row r="101" spans="1:8" x14ac:dyDescent="0.25">
      <c r="A101">
        <v>160</v>
      </c>
      <c r="B101">
        <f>VLOOKUP($B$2,'Standard Deposition Curves'!$B$6:$EV$11,(A101/2+1),FALSE)</f>
        <v>9.1864202334630352E-4</v>
      </c>
      <c r="C101">
        <f t="shared" si="7"/>
        <v>9.0863035019455262E-4</v>
      </c>
      <c r="D101">
        <f t="shared" si="8"/>
        <v>9.0863035019455262E-4</v>
      </c>
      <c r="E101">
        <f t="shared" si="9"/>
        <v>9.0863035019455262E-4</v>
      </c>
      <c r="F101">
        <f t="shared" si="10"/>
        <v>8.7918712415988661E-4</v>
      </c>
      <c r="G101">
        <f t="shared" si="11"/>
        <v>7.8105394064240477E-4</v>
      </c>
      <c r="H101">
        <v>160</v>
      </c>
    </row>
    <row r="102" spans="1:8" x14ac:dyDescent="0.25">
      <c r="A102">
        <v>162</v>
      </c>
      <c r="B102">
        <f>VLOOKUP($B$2,'Standard Deposition Curves'!$B$6:$EV$11,(A102/2+1),FALSE)</f>
        <v>9.0863035019455251E-4</v>
      </c>
      <c r="C102">
        <f t="shared" si="7"/>
        <v>8.9930609597924777E-4</v>
      </c>
      <c r="D102">
        <f t="shared" si="8"/>
        <v>8.9930609597924777E-4</v>
      </c>
      <c r="E102">
        <f t="shared" si="9"/>
        <v>8.9930609597924777E-4</v>
      </c>
      <c r="F102">
        <f t="shared" si="10"/>
        <v>8.7206720905553582E-4</v>
      </c>
      <c r="G102">
        <f t="shared" si="11"/>
        <v>7.7626260776684206E-4</v>
      </c>
      <c r="H102">
        <v>162</v>
      </c>
    </row>
    <row r="103" spans="1:8" x14ac:dyDescent="0.25">
      <c r="A103">
        <v>164</v>
      </c>
      <c r="B103">
        <f>VLOOKUP($B$2,'Standard Deposition Curves'!$B$6:$EV$11,(A103/2+1),FALSE)</f>
        <v>8.986186770428015E-4</v>
      </c>
      <c r="C103">
        <f t="shared" si="7"/>
        <v>8.9214202334630347E-4</v>
      </c>
      <c r="D103">
        <f t="shared" si="8"/>
        <v>8.9214202334630347E-4</v>
      </c>
      <c r="E103">
        <f t="shared" si="9"/>
        <v>8.9214202334630347E-4</v>
      </c>
      <c r="F103">
        <f t="shared" si="10"/>
        <v>8.6532224973470098E-4</v>
      </c>
      <c r="G103">
        <f t="shared" si="11"/>
        <v>7.7165606164644827E-4</v>
      </c>
      <c r="H103">
        <v>164</v>
      </c>
    </row>
    <row r="104" spans="1:8" x14ac:dyDescent="0.25">
      <c r="A104">
        <v>166</v>
      </c>
      <c r="B104">
        <f>VLOOKUP($B$2,'Standard Deposition Curves'!$B$6:$EV$11,(A104/2+1),FALSE)</f>
        <v>8.9273151750972758E-4</v>
      </c>
      <c r="C104">
        <f t="shared" si="7"/>
        <v>8.8389688715953291E-4</v>
      </c>
      <c r="D104">
        <f t="shared" si="8"/>
        <v>8.8389688715953291E-4</v>
      </c>
      <c r="E104">
        <f t="shared" si="9"/>
        <v>8.8389688715953291E-4</v>
      </c>
      <c r="F104">
        <f t="shared" si="10"/>
        <v>8.590056597099397E-4</v>
      </c>
      <c r="G104">
        <f t="shared" si="11"/>
        <v>7.6714190890363914E-4</v>
      </c>
      <c r="H104">
        <v>166</v>
      </c>
    </row>
    <row r="105" spans="1:8" x14ac:dyDescent="0.25">
      <c r="A105">
        <v>168</v>
      </c>
      <c r="B105">
        <f>VLOOKUP($B$2,'Standard Deposition Curves'!$B$6:$EV$11,(A105/2+1),FALSE)</f>
        <v>8.8330739299610881E-4</v>
      </c>
      <c r="C105">
        <f t="shared" si="7"/>
        <v>8.7751815823605694E-4</v>
      </c>
      <c r="D105">
        <f t="shared" si="8"/>
        <v>8.7751815823605694E-4</v>
      </c>
      <c r="E105">
        <f t="shared" si="9"/>
        <v>8.7751815823605694E-4</v>
      </c>
      <c r="F105">
        <f t="shared" si="10"/>
        <v>8.5274248319773603E-4</v>
      </c>
      <c r="G105">
        <f t="shared" si="11"/>
        <v>7.6273167009994645E-4</v>
      </c>
      <c r="H105">
        <v>168</v>
      </c>
    </row>
    <row r="106" spans="1:8" x14ac:dyDescent="0.25">
      <c r="A106">
        <v>170</v>
      </c>
      <c r="B106">
        <f>VLOOKUP($B$2,'Standard Deposition Curves'!$B$6:$EV$11,(A106/2+1),FALSE)</f>
        <v>8.7742023346303499E-4</v>
      </c>
      <c r="C106">
        <f t="shared" si="7"/>
        <v>8.7202269779507126E-4</v>
      </c>
      <c r="D106">
        <f t="shared" si="8"/>
        <v>8.7202269779507126E-4</v>
      </c>
      <c r="E106">
        <f t="shared" si="9"/>
        <v>8.7202269779507126E-4</v>
      </c>
      <c r="F106">
        <f t="shared" si="10"/>
        <v>8.4680084895649092E-4</v>
      </c>
      <c r="G106">
        <f t="shared" si="11"/>
        <v>7.5841382467383821E-4</v>
      </c>
      <c r="H106">
        <v>170</v>
      </c>
    </row>
    <row r="107" spans="1:8" x14ac:dyDescent="0.25">
      <c r="A107">
        <v>172</v>
      </c>
      <c r="B107">
        <f>VLOOKUP($B$2,'Standard Deposition Curves'!$B$6:$EV$11,(A107/2+1),FALSE)</f>
        <v>8.7212062256809332E-4</v>
      </c>
      <c r="C107">
        <f t="shared" si="7"/>
        <v>8.656439688715954E-4</v>
      </c>
      <c r="D107">
        <f t="shared" si="8"/>
        <v>8.656439688715954E-4</v>
      </c>
      <c r="E107">
        <f t="shared" si="9"/>
        <v>8.656439688715954E-4</v>
      </c>
      <c r="F107">
        <f t="shared" si="10"/>
        <v>8.4091262822780341E-4</v>
      </c>
      <c r="G107">
        <f t="shared" si="11"/>
        <v>7.5410749980926207E-4</v>
      </c>
      <c r="H107">
        <v>172</v>
      </c>
    </row>
    <row r="108" spans="1:8" x14ac:dyDescent="0.25">
      <c r="A108">
        <v>174</v>
      </c>
      <c r="B108">
        <f>VLOOKUP($B$2,'Standard Deposition Curves'!$B$6:$EV$11,(A108/2+1),FALSE)</f>
        <v>8.6623346303501951E-4</v>
      </c>
      <c r="C108">
        <f t="shared" si="7"/>
        <v>8.5739883268482495E-4</v>
      </c>
      <c r="D108">
        <f t="shared" si="8"/>
        <v>8.5739883268482495E-4</v>
      </c>
      <c r="E108">
        <f t="shared" si="9"/>
        <v>8.5739883268482495E-4</v>
      </c>
      <c r="F108">
        <f t="shared" si="10"/>
        <v>8.350244074991158E-4</v>
      </c>
      <c r="G108">
        <f t="shared" si="11"/>
        <v>7.4981269550621792E-4</v>
      </c>
      <c r="H108">
        <v>174</v>
      </c>
    </row>
    <row r="109" spans="1:8" x14ac:dyDescent="0.25">
      <c r="A109">
        <v>176</v>
      </c>
      <c r="B109">
        <f>VLOOKUP($B$2,'Standard Deposition Curves'!$B$6:$EV$11,(A109/2+1),FALSE)</f>
        <v>8.5680933852140084E-4</v>
      </c>
      <c r="C109">
        <f t="shared" si="7"/>
        <v>8.5102010376134887E-4</v>
      </c>
      <c r="D109">
        <f t="shared" si="8"/>
        <v>8.5102010376134887E-4</v>
      </c>
      <c r="E109">
        <f t="shared" si="9"/>
        <v>8.5102010376134887E-4</v>
      </c>
      <c r="F109">
        <f t="shared" si="10"/>
        <v>8.2956455606650163E-4</v>
      </c>
      <c r="G109">
        <f t="shared" si="11"/>
        <v>7.4562180514229032E-4</v>
      </c>
      <c r="H109">
        <v>176</v>
      </c>
    </row>
    <row r="110" spans="1:8" x14ac:dyDescent="0.25">
      <c r="A110">
        <v>178</v>
      </c>
      <c r="B110">
        <f>VLOOKUP($B$2,'Standard Deposition Curves'!$B$6:$EV$11,(A110/2+1),FALSE)</f>
        <v>8.5092217898832681E-4</v>
      </c>
      <c r="C110">
        <f t="shared" si="7"/>
        <v>8.4562256809338513E-4</v>
      </c>
      <c r="D110">
        <f t="shared" si="8"/>
        <v>8.4562256809338513E-4</v>
      </c>
      <c r="E110">
        <f t="shared" si="9"/>
        <v>8.4562256809338513E-4</v>
      </c>
      <c r="F110">
        <f t="shared" si="10"/>
        <v>8.2447966041740363E-4</v>
      </c>
      <c r="G110">
        <f t="shared" si="11"/>
        <v>7.4152330815594706E-4</v>
      </c>
      <c r="H110">
        <v>178</v>
      </c>
    </row>
    <row r="111" spans="1:8" x14ac:dyDescent="0.25">
      <c r="A111">
        <v>180</v>
      </c>
      <c r="B111">
        <f>VLOOKUP($B$2,'Standard Deposition Curves'!$B$6:$EV$11,(A111/2+1),FALSE)</f>
        <v>8.4562256809338513E-4</v>
      </c>
      <c r="C111">
        <f t="shared" si="7"/>
        <v>8.402250324254214E-4</v>
      </c>
      <c r="D111">
        <f t="shared" si="8"/>
        <v>8.402250324254214E-4</v>
      </c>
      <c r="E111">
        <f t="shared" si="9"/>
        <v>8.402250324254214E-4</v>
      </c>
      <c r="F111">
        <f t="shared" si="10"/>
        <v>8.1944817828086313E-4</v>
      </c>
      <c r="G111">
        <f t="shared" si="11"/>
        <v>7.3743633173113611E-4</v>
      </c>
      <c r="H111">
        <v>180</v>
      </c>
    </row>
    <row r="112" spans="1:8" x14ac:dyDescent="0.25">
      <c r="A112">
        <v>182</v>
      </c>
      <c r="B112">
        <f>VLOOKUP($B$2,'Standard Deposition Curves'!$B$6:$EV$11,(A112/2+1),FALSE)</f>
        <v>8.4032295719844345E-4</v>
      </c>
      <c r="C112">
        <f t="shared" si="7"/>
        <v>8.345337224383917E-4</v>
      </c>
      <c r="D112">
        <f t="shared" si="8"/>
        <v>8.345337224383917E-4</v>
      </c>
      <c r="E112">
        <f t="shared" si="9"/>
        <v>8.345337224383917E-4</v>
      </c>
      <c r="F112">
        <f t="shared" si="10"/>
        <v>8.1441669614432273E-4</v>
      </c>
      <c r="G112">
        <f t="shared" si="11"/>
        <v>7.3336087586785693E-4</v>
      </c>
      <c r="H112">
        <v>182</v>
      </c>
    </row>
    <row r="113" spans="1:8" x14ac:dyDescent="0.25">
      <c r="A113">
        <v>184</v>
      </c>
      <c r="B113">
        <f>VLOOKUP($B$2,'Standard Deposition Curves'!$B$6:$EV$11,(A113/2+1),FALSE)</f>
        <v>8.3443579766536964E-4</v>
      </c>
      <c r="C113">
        <f t="shared" si="7"/>
        <v>8.2913618677042797E-4</v>
      </c>
      <c r="D113">
        <f t="shared" si="8"/>
        <v>8.2913618677042797E-4</v>
      </c>
      <c r="E113">
        <f t="shared" si="9"/>
        <v>8.2913618677042797E-4</v>
      </c>
      <c r="F113">
        <f t="shared" si="10"/>
        <v>8.093852140077819E-4</v>
      </c>
      <c r="G113">
        <f t="shared" si="11"/>
        <v>7.293778133821621E-4</v>
      </c>
      <c r="H113">
        <v>184</v>
      </c>
    </row>
    <row r="114" spans="1:8" x14ac:dyDescent="0.25">
      <c r="A114">
        <v>186</v>
      </c>
      <c r="B114">
        <f>VLOOKUP($B$2,'Standard Deposition Curves'!$B$6:$EV$11,(A114/2+1),FALSE)</f>
        <v>8.2913618677042797E-4</v>
      </c>
      <c r="C114">
        <f t="shared" si="7"/>
        <v>8.2373865110246423E-4</v>
      </c>
      <c r="D114">
        <f t="shared" si="8"/>
        <v>8.2373865110246423E-4</v>
      </c>
      <c r="E114">
        <f t="shared" si="9"/>
        <v>8.2373865110246423E-4</v>
      </c>
      <c r="F114">
        <f t="shared" si="10"/>
        <v>8.0478210116731496E-4</v>
      </c>
      <c r="G114">
        <f t="shared" si="11"/>
        <v>7.2541779201953135E-4</v>
      </c>
      <c r="H114">
        <v>186</v>
      </c>
    </row>
    <row r="115" spans="1:8" x14ac:dyDescent="0.25">
      <c r="A115">
        <v>188</v>
      </c>
      <c r="B115">
        <f>VLOOKUP($B$2,'Standard Deposition Curves'!$B$6:$EV$11,(A115/2+1),FALSE)</f>
        <v>8.2383657587548639E-4</v>
      </c>
      <c r="C115">
        <f t="shared" si="7"/>
        <v>8.1804734111543453E-4</v>
      </c>
      <c r="D115">
        <f t="shared" si="8"/>
        <v>8.1804734111543453E-4</v>
      </c>
      <c r="E115">
        <f t="shared" si="9"/>
        <v>8.1804734111543453E-4</v>
      </c>
      <c r="F115">
        <f t="shared" si="10"/>
        <v>8.0017898832684823E-4</v>
      </c>
      <c r="G115">
        <f t="shared" si="11"/>
        <v>7.214692912184327E-4</v>
      </c>
      <c r="H115">
        <v>188</v>
      </c>
    </row>
    <row r="116" spans="1:8" x14ac:dyDescent="0.25">
      <c r="A116">
        <v>190</v>
      </c>
      <c r="B116">
        <f>VLOOKUP($B$2,'Standard Deposition Curves'!$B$6:$EV$11,(A116/2+1),FALSE)</f>
        <v>8.1794941634241248E-4</v>
      </c>
      <c r="C116">
        <f t="shared" si="7"/>
        <v>8.126498054474708E-4</v>
      </c>
      <c r="D116">
        <f t="shared" si="8"/>
        <v>8.126498054474708E-4</v>
      </c>
      <c r="E116">
        <f t="shared" si="9"/>
        <v>8.126498054474708E-4</v>
      </c>
      <c r="F116">
        <f t="shared" si="10"/>
        <v>7.9557587548638117E-4</v>
      </c>
      <c r="G116">
        <f t="shared" si="11"/>
        <v>7.1752079041733404E-4</v>
      </c>
      <c r="H116">
        <v>190</v>
      </c>
    </row>
    <row r="117" spans="1:8" x14ac:dyDescent="0.25">
      <c r="A117">
        <v>192</v>
      </c>
      <c r="B117">
        <f>VLOOKUP($B$2,'Standard Deposition Curves'!$B$6:$EV$11,(A117/2+1),FALSE)</f>
        <v>8.126498054474708E-4</v>
      </c>
      <c r="C117">
        <f t="shared" si="7"/>
        <v>8.0803761348897539E-4</v>
      </c>
      <c r="D117">
        <f t="shared" si="8"/>
        <v>8.0803761348897539E-4</v>
      </c>
      <c r="E117">
        <f t="shared" si="9"/>
        <v>8.0803761348897539E-4</v>
      </c>
      <c r="F117">
        <f t="shared" si="10"/>
        <v>7.9140113194198789E-4</v>
      </c>
      <c r="G117">
        <f t="shared" si="11"/>
        <v>7.1367620355535205E-4</v>
      </c>
      <c r="H117">
        <v>192</v>
      </c>
    </row>
    <row r="118" spans="1:8" x14ac:dyDescent="0.25">
      <c r="A118">
        <v>194</v>
      </c>
      <c r="B118">
        <f>VLOOKUP($B$2,'Standard Deposition Curves'!$B$6:$EV$11,(A118/2+1),FALSE)</f>
        <v>8.0735019455252912E-4</v>
      </c>
      <c r="C118">
        <f t="shared" si="7"/>
        <v>8.0548767833981837E-4</v>
      </c>
      <c r="D118">
        <f t="shared" si="8"/>
        <v>8.0548767833981837E-4</v>
      </c>
      <c r="E118">
        <f t="shared" si="9"/>
        <v>8.0548767833981837E-4</v>
      </c>
      <c r="F118">
        <f t="shared" si="10"/>
        <v>7.872263883975945E-4</v>
      </c>
      <c r="G118">
        <f t="shared" si="11"/>
        <v>7.0984313725490182E-4</v>
      </c>
      <c r="H118">
        <v>194</v>
      </c>
    </row>
    <row r="119" spans="1:8" x14ac:dyDescent="0.25">
      <c r="A119">
        <v>196</v>
      </c>
      <c r="B119">
        <f>VLOOKUP($B$2,'Standard Deposition Curves'!$B$6:$EV$11,(A119/2+1),FALSE)</f>
        <v>8.0617509727626453E-4</v>
      </c>
      <c r="C119">
        <f t="shared" si="7"/>
        <v>8.0087548638132307E-4</v>
      </c>
      <c r="D119">
        <f t="shared" si="8"/>
        <v>8.0087548638132307E-4</v>
      </c>
      <c r="E119">
        <f t="shared" si="9"/>
        <v>8.0087548638132307E-4</v>
      </c>
      <c r="F119">
        <f t="shared" si="10"/>
        <v>7.8305164485320132E-4</v>
      </c>
      <c r="G119">
        <f t="shared" si="11"/>
        <v>7.0602159151598369E-4</v>
      </c>
      <c r="H119">
        <v>196</v>
      </c>
    </row>
    <row r="120" spans="1:8" x14ac:dyDescent="0.25">
      <c r="A120">
        <v>198</v>
      </c>
      <c r="B120">
        <f>VLOOKUP($B$2,'Standard Deposition Curves'!$B$6:$EV$11,(A120/2+1),FALSE)</f>
        <v>8.0087548638132296E-4</v>
      </c>
      <c r="C120">
        <f t="shared" si="7"/>
        <v>7.9557587548638139E-4</v>
      </c>
      <c r="D120">
        <f t="shared" si="8"/>
        <v>7.9557587548638139E-4</v>
      </c>
      <c r="E120">
        <f t="shared" si="9"/>
        <v>7.9557587548638139E-4</v>
      </c>
      <c r="F120">
        <f t="shared" si="10"/>
        <v>7.7850194552529187E-4</v>
      </c>
      <c r="G120">
        <f t="shared" si="11"/>
        <v>7.0213069352254508E-4</v>
      </c>
      <c r="H120">
        <v>198</v>
      </c>
    </row>
    <row r="121" spans="1:8" x14ac:dyDescent="0.25">
      <c r="A121">
        <v>200</v>
      </c>
      <c r="B121">
        <f>VLOOKUP($B$2,'Standard Deposition Curves'!$B$6:$EV$11,(A121/2+1),FALSE)</f>
        <v>7.9557587548638128E-4</v>
      </c>
      <c r="C121">
        <f t="shared" si="7"/>
        <v>7.9027626459143971E-4</v>
      </c>
      <c r="D121">
        <f t="shared" si="8"/>
        <v>7.9027626459143971E-4</v>
      </c>
      <c r="E121">
        <f t="shared" si="9"/>
        <v>7.9027626459143971E-4</v>
      </c>
      <c r="F121">
        <f t="shared" si="10"/>
        <v>7.7395224619738231E-4</v>
      </c>
      <c r="G121">
        <f t="shared" si="11"/>
        <v>6.9823979552910648E-4</v>
      </c>
      <c r="H121">
        <v>200</v>
      </c>
    </row>
    <row r="122" spans="1:8" x14ac:dyDescent="0.25">
      <c r="A122">
        <v>202</v>
      </c>
      <c r="B122">
        <f>VLOOKUP($B$2,'Standard Deposition Curves'!$B$6:$EV$11,(A122/2+1),FALSE)</f>
        <v>7.902762645914396E-4</v>
      </c>
      <c r="C122">
        <f t="shared" si="7"/>
        <v>7.8566407263294441E-4</v>
      </c>
      <c r="D122">
        <f t="shared" si="8"/>
        <v>7.8566407263294441E-4</v>
      </c>
      <c r="E122">
        <f t="shared" si="9"/>
        <v>7.8566407263294441E-4</v>
      </c>
      <c r="F122">
        <f t="shared" si="10"/>
        <v>7.6940254686947297E-4</v>
      </c>
      <c r="G122">
        <f t="shared" si="11"/>
        <v>6.9436041809719986E-4</v>
      </c>
      <c r="H122">
        <v>202</v>
      </c>
    </row>
    <row r="123" spans="1:8" x14ac:dyDescent="0.25">
      <c r="A123">
        <v>204</v>
      </c>
      <c r="B123">
        <f>VLOOKUP($B$2,'Standard Deposition Curves'!$B$6:$EV$11,(A123/2+1),FALSE)</f>
        <v>7.8497665369649814E-4</v>
      </c>
      <c r="C123">
        <f t="shared" si="7"/>
        <v>7.8311413748378739E-4</v>
      </c>
      <c r="D123">
        <f t="shared" si="8"/>
        <v>7.8311413748378739E-4</v>
      </c>
      <c r="E123">
        <f t="shared" si="9"/>
        <v>7.8311413748378739E-4</v>
      </c>
      <c r="F123">
        <f t="shared" si="10"/>
        <v>7.6528121683763707E-4</v>
      </c>
      <c r="G123">
        <f t="shared" si="11"/>
        <v>6.9057343404287758E-4</v>
      </c>
      <c r="H123">
        <v>204</v>
      </c>
    </row>
    <row r="124" spans="1:8" x14ac:dyDescent="0.25">
      <c r="A124">
        <v>206</v>
      </c>
      <c r="B124">
        <f>VLOOKUP($B$2,'Standard Deposition Curves'!$B$6:$EV$11,(A124/2+1),FALSE)</f>
        <v>7.8380155642023355E-4</v>
      </c>
      <c r="C124">
        <f t="shared" si="7"/>
        <v>7.7850194552529176E-4</v>
      </c>
      <c r="D124">
        <f t="shared" si="8"/>
        <v>7.7850194552529176E-4</v>
      </c>
      <c r="E124">
        <f t="shared" si="9"/>
        <v>7.7850194552529176E-4</v>
      </c>
      <c r="F124">
        <f t="shared" si="10"/>
        <v>7.6115988680580139E-4</v>
      </c>
      <c r="G124">
        <f t="shared" si="11"/>
        <v>6.8679797055008751E-4</v>
      </c>
      <c r="H124">
        <v>206</v>
      </c>
    </row>
    <row r="125" spans="1:8" x14ac:dyDescent="0.25">
      <c r="A125">
        <v>208</v>
      </c>
      <c r="B125">
        <f>VLOOKUP($B$2,'Standard Deposition Curves'!$B$6:$EV$11,(A125/2+1),FALSE)</f>
        <v>7.7850194552529176E-4</v>
      </c>
      <c r="C125">
        <f t="shared" si="7"/>
        <v>7.7388975356679636E-4</v>
      </c>
      <c r="D125">
        <f t="shared" si="8"/>
        <v>7.7388975356679636E-4</v>
      </c>
      <c r="E125">
        <f t="shared" si="9"/>
        <v>7.7388975356679636E-4</v>
      </c>
      <c r="F125">
        <f t="shared" si="10"/>
        <v>7.5666360099044922E-4</v>
      </c>
      <c r="G125">
        <f t="shared" si="11"/>
        <v>6.8295315480277697E-4</v>
      </c>
      <c r="H125">
        <v>208</v>
      </c>
    </row>
    <row r="126" spans="1:8" x14ac:dyDescent="0.25">
      <c r="A126">
        <v>210</v>
      </c>
      <c r="B126">
        <f>VLOOKUP($B$2,'Standard Deposition Curves'!$B$6:$EV$11,(A126/2+1),FALSE)</f>
        <v>7.7320233463035019E-4</v>
      </c>
      <c r="C126">
        <f t="shared" si="7"/>
        <v>7.7133981841763944E-4</v>
      </c>
      <c r="D126">
        <f t="shared" si="8"/>
        <v>7.7133981841763944E-4</v>
      </c>
      <c r="E126">
        <f t="shared" si="9"/>
        <v>7.7133981841763944E-4</v>
      </c>
      <c r="F126">
        <f t="shared" si="10"/>
        <v>7.5259568447117082E-4</v>
      </c>
      <c r="G126">
        <f t="shared" si="11"/>
        <v>6.7911985961699841E-4</v>
      </c>
      <c r="H126">
        <v>210</v>
      </c>
    </row>
    <row r="127" spans="1:8" x14ac:dyDescent="0.25">
      <c r="A127">
        <v>212</v>
      </c>
      <c r="B127">
        <f>VLOOKUP($B$2,'Standard Deposition Curves'!$B$6:$EV$11,(A127/2+1),FALSE)</f>
        <v>7.720272373540856E-4</v>
      </c>
      <c r="C127">
        <f t="shared" si="7"/>
        <v>7.6672762645914382E-4</v>
      </c>
      <c r="D127">
        <f t="shared" si="8"/>
        <v>7.6672762645914382E-4</v>
      </c>
      <c r="E127">
        <f t="shared" si="9"/>
        <v>7.6672762645914382E-4</v>
      </c>
      <c r="F127">
        <f t="shared" si="10"/>
        <v>7.4852776795189253E-4</v>
      </c>
      <c r="G127">
        <f t="shared" si="11"/>
        <v>6.7529808499275173E-4</v>
      </c>
      <c r="H127">
        <v>212</v>
      </c>
    </row>
    <row r="128" spans="1:8" x14ac:dyDescent="0.25">
      <c r="A128">
        <v>214</v>
      </c>
      <c r="B128">
        <f>VLOOKUP($B$2,'Standard Deposition Curves'!$B$6:$EV$11,(A128/2+1),FALSE)</f>
        <v>7.6672762645914392E-4</v>
      </c>
      <c r="C128">
        <f t="shared" si="7"/>
        <v>7.6142801556420214E-4</v>
      </c>
      <c r="D128">
        <f t="shared" si="8"/>
        <v>7.6142801556420214E-4</v>
      </c>
      <c r="E128">
        <f t="shared" si="9"/>
        <v>7.6142801556420214E-4</v>
      </c>
      <c r="F128">
        <f t="shared" si="10"/>
        <v>7.4451326494517152E-4</v>
      </c>
      <c r="G128">
        <f t="shared" si="11"/>
        <v>6.7143526359960315E-4</v>
      </c>
      <c r="H128">
        <v>214</v>
      </c>
    </row>
    <row r="129" spans="1:8" x14ac:dyDescent="0.25">
      <c r="A129">
        <v>216</v>
      </c>
      <c r="B129">
        <f>VLOOKUP($B$2,'Standard Deposition Curves'!$B$6:$EV$11,(A129/2+1),FALSE)</f>
        <v>7.6142801556420225E-4</v>
      </c>
      <c r="C129">
        <f t="shared" si="7"/>
        <v>7.5612840466926067E-4</v>
      </c>
      <c r="D129">
        <f t="shared" si="8"/>
        <v>7.5612840466926067E-4</v>
      </c>
      <c r="E129">
        <f t="shared" si="9"/>
        <v>7.5612840466926067E-4</v>
      </c>
      <c r="F129">
        <f t="shared" si="10"/>
        <v>7.4049876193845073E-4</v>
      </c>
      <c r="G129">
        <f t="shared" si="11"/>
        <v>6.6755565728236809E-4</v>
      </c>
      <c r="H129">
        <v>216</v>
      </c>
    </row>
    <row r="130" spans="1:8" x14ac:dyDescent="0.25">
      <c r="A130">
        <v>218</v>
      </c>
      <c r="B130">
        <f>VLOOKUP($B$2,'Standard Deposition Curves'!$B$6:$EV$11,(A130/2+1),FALSE)</f>
        <v>7.5612840466926067E-4</v>
      </c>
      <c r="C130">
        <f t="shared" si="7"/>
        <v>7.508287937743191E-4</v>
      </c>
      <c r="D130">
        <f t="shared" si="8"/>
        <v>7.508287937743191E-4</v>
      </c>
      <c r="E130">
        <f t="shared" si="9"/>
        <v>7.508287937743191E-4</v>
      </c>
      <c r="F130">
        <f t="shared" si="10"/>
        <v>7.3691262822780349E-4</v>
      </c>
      <c r="G130">
        <f t="shared" si="11"/>
        <v>6.6376844434271748E-4</v>
      </c>
      <c r="H130">
        <v>218</v>
      </c>
    </row>
    <row r="131" spans="1:8" x14ac:dyDescent="0.25">
      <c r="A131">
        <v>220</v>
      </c>
      <c r="B131">
        <f>VLOOKUP($B$2,'Standard Deposition Curves'!$B$6:$EV$11,(A131/2+1),FALSE)</f>
        <v>7.508287937743191E-4</v>
      </c>
      <c r="C131">
        <f t="shared" si="7"/>
        <v>7.4631452658884565E-4</v>
      </c>
      <c r="D131">
        <f t="shared" si="8"/>
        <v>7.4631452658884565E-4</v>
      </c>
      <c r="E131">
        <f t="shared" si="9"/>
        <v>7.4631452658884565E-4</v>
      </c>
      <c r="F131">
        <f t="shared" si="10"/>
        <v>7.3332649451715614E-4</v>
      </c>
      <c r="G131">
        <f t="shared" si="11"/>
        <v>6.5999275196459897E-4</v>
      </c>
      <c r="H131">
        <v>220</v>
      </c>
    </row>
    <row r="132" spans="1:8" x14ac:dyDescent="0.25">
      <c r="A132">
        <v>222</v>
      </c>
      <c r="B132">
        <f>VLOOKUP($B$2,'Standard Deposition Curves'!$B$6:$EV$11,(A132/2+1),FALSE)</f>
        <v>7.4552918287937742E-4</v>
      </c>
      <c r="C132">
        <f t="shared" si="7"/>
        <v>7.4415629053177685E-4</v>
      </c>
      <c r="D132">
        <f t="shared" si="8"/>
        <v>7.4415629053177685E-4</v>
      </c>
      <c r="E132">
        <f t="shared" si="9"/>
        <v>7.4415629053177685E-4</v>
      </c>
      <c r="F132">
        <f t="shared" si="10"/>
        <v>7.2974036080650879E-4</v>
      </c>
      <c r="G132">
        <f t="shared" si="11"/>
        <v>6.5622858014801255E-4</v>
      </c>
      <c r="H132">
        <v>222</v>
      </c>
    </row>
    <row r="133" spans="1:8" x14ac:dyDescent="0.25">
      <c r="A133">
        <v>224</v>
      </c>
      <c r="B133">
        <f>VLOOKUP($B$2,'Standard Deposition Curves'!$B$6:$EV$11,(A133/2+1),FALSE)</f>
        <v>7.4494163424124508E-4</v>
      </c>
      <c r="C133">
        <f t="shared" si="7"/>
        <v>7.3964202334630361E-4</v>
      </c>
      <c r="D133">
        <f t="shared" si="8"/>
        <v>7.3964202334630361E-4</v>
      </c>
      <c r="E133">
        <f t="shared" si="9"/>
        <v>7.3964202334630361E-4</v>
      </c>
      <c r="F133">
        <f t="shared" si="10"/>
        <v>7.2620764060841894E-4</v>
      </c>
      <c r="G133">
        <f t="shared" si="11"/>
        <v>6.524759288929579E-4</v>
      </c>
      <c r="H133">
        <v>224</v>
      </c>
    </row>
    <row r="134" spans="1:8" x14ac:dyDescent="0.25">
      <c r="A134">
        <v>226</v>
      </c>
      <c r="B134">
        <f>VLOOKUP($B$2,'Standard Deposition Curves'!$B$6:$EV$11,(A134/2+1),FALSE)</f>
        <v>7.3964202334630361E-4</v>
      </c>
      <c r="C134">
        <f t="shared" si="7"/>
        <v>7.3512775616083016E-4</v>
      </c>
      <c r="D134">
        <f t="shared" si="8"/>
        <v>7.3512775616083016E-4</v>
      </c>
      <c r="E134">
        <f t="shared" si="9"/>
        <v>7.3512775616083016E-4</v>
      </c>
      <c r="F134">
        <f t="shared" si="10"/>
        <v>7.2262150689777159E-4</v>
      </c>
      <c r="G134">
        <f t="shared" si="11"/>
        <v>6.4872327763790326E-4</v>
      </c>
      <c r="H134">
        <v>226</v>
      </c>
    </row>
    <row r="135" spans="1:8" x14ac:dyDescent="0.25">
      <c r="A135">
        <v>228</v>
      </c>
      <c r="B135">
        <f>VLOOKUP($B$2,'Standard Deposition Curves'!$B$6:$EV$11,(A135/2+1),FALSE)</f>
        <v>7.3434241245136193E-4</v>
      </c>
      <c r="C135">
        <f t="shared" si="7"/>
        <v>7.3296952010376126E-4</v>
      </c>
      <c r="D135">
        <f t="shared" si="8"/>
        <v>7.3296952010376126E-4</v>
      </c>
      <c r="E135">
        <f t="shared" si="9"/>
        <v>7.3296952010376126E-4</v>
      </c>
      <c r="F135">
        <f t="shared" si="10"/>
        <v>7.1908878669968152E-4</v>
      </c>
      <c r="G135">
        <f t="shared" si="11"/>
        <v>6.4498214694438082E-4</v>
      </c>
      <c r="H135">
        <v>228</v>
      </c>
    </row>
    <row r="136" spans="1:8" x14ac:dyDescent="0.25">
      <c r="A136">
        <v>230</v>
      </c>
      <c r="B136">
        <f>VLOOKUP($B$2,'Standard Deposition Curves'!$B$6:$EV$11,(A136/2+1),FALSE)</f>
        <v>7.3375486381322959E-4</v>
      </c>
      <c r="C136">
        <f t="shared" si="7"/>
        <v>7.2924059662775613E-4</v>
      </c>
      <c r="D136">
        <f t="shared" si="8"/>
        <v>7.2924059662775613E-4</v>
      </c>
      <c r="E136">
        <f t="shared" si="9"/>
        <v>7.2924059662775613E-4</v>
      </c>
      <c r="F136">
        <f t="shared" si="10"/>
        <v>7.1593102228510773E-4</v>
      </c>
      <c r="G136">
        <f t="shared" si="11"/>
        <v>6.4125253681239036E-4</v>
      </c>
      <c r="H136">
        <v>230</v>
      </c>
    </row>
    <row r="137" spans="1:8" x14ac:dyDescent="0.25">
      <c r="A137">
        <v>232</v>
      </c>
      <c r="B137">
        <f>VLOOKUP($B$2,'Standard Deposition Curves'!$B$6:$EV$11,(A137/2+1),FALSE)</f>
        <v>7.2845525291828791E-4</v>
      </c>
      <c r="C137">
        <f t="shared" si="7"/>
        <v>7.2708236057068745E-4</v>
      </c>
      <c r="D137">
        <f t="shared" si="8"/>
        <v>7.2708236057068745E-4</v>
      </c>
      <c r="E137">
        <f t="shared" si="9"/>
        <v>7.2708236057068745E-4</v>
      </c>
      <c r="F137">
        <f t="shared" si="10"/>
        <v>7.1239830208701799E-4</v>
      </c>
      <c r="G137">
        <f t="shared" si="11"/>
        <v>6.3744205386434712E-4</v>
      </c>
      <c r="H137">
        <v>232</v>
      </c>
    </row>
    <row r="138" spans="1:8" x14ac:dyDescent="0.25">
      <c r="A138">
        <v>234</v>
      </c>
      <c r="B138">
        <f>VLOOKUP($B$2,'Standard Deposition Curves'!$B$6:$EV$11,(A138/2+1),FALSE)</f>
        <v>7.2786770428015567E-4</v>
      </c>
      <c r="C138">
        <f t="shared" si="7"/>
        <v>7.2335343709468232E-4</v>
      </c>
      <c r="D138">
        <f t="shared" si="8"/>
        <v>7.2335343709468232E-4</v>
      </c>
      <c r="E138">
        <f t="shared" si="9"/>
        <v>7.2335343709468232E-4</v>
      </c>
      <c r="F138">
        <f t="shared" si="10"/>
        <v>7.0886558188892814E-4</v>
      </c>
      <c r="G138">
        <f t="shared" si="11"/>
        <v>6.3364309147783608E-4</v>
      </c>
      <c r="H138">
        <v>234</v>
      </c>
    </row>
    <row r="139" spans="1:8" x14ac:dyDescent="0.25">
      <c r="A139">
        <v>236</v>
      </c>
      <c r="B139">
        <f>VLOOKUP($B$2,'Standard Deposition Curves'!$B$6:$EV$11,(A139/2+1),FALSE)</f>
        <v>7.2256809338521399E-4</v>
      </c>
      <c r="C139">
        <f t="shared" si="7"/>
        <v>7.2119520103761353E-4</v>
      </c>
      <c r="D139">
        <f t="shared" si="8"/>
        <v>7.2119520103761353E-4</v>
      </c>
      <c r="E139">
        <f t="shared" si="9"/>
        <v>7.2119520103761353E-4</v>
      </c>
      <c r="F139">
        <f t="shared" si="10"/>
        <v>7.0533286169083829E-4</v>
      </c>
      <c r="G139">
        <f t="shared" si="11"/>
        <v>6.2984412909132526E-4</v>
      </c>
      <c r="H139">
        <v>236</v>
      </c>
    </row>
    <row r="140" spans="1:8" x14ac:dyDescent="0.25">
      <c r="A140">
        <v>238</v>
      </c>
      <c r="B140">
        <f>VLOOKUP($B$2,'Standard Deposition Curves'!$B$6:$EV$11,(A140/2+1),FALSE)</f>
        <v>7.2198054474708175E-4</v>
      </c>
      <c r="C140">
        <f t="shared" si="7"/>
        <v>7.1668093385214007E-4</v>
      </c>
      <c r="D140">
        <f t="shared" si="8"/>
        <v>7.1668093385214007E-4</v>
      </c>
      <c r="E140">
        <f t="shared" si="9"/>
        <v>7.1668093385214007E-4</v>
      </c>
      <c r="F140">
        <f t="shared" si="10"/>
        <v>7.0185355500530593E-4</v>
      </c>
      <c r="G140">
        <f t="shared" si="11"/>
        <v>6.2606012054627295E-4</v>
      </c>
      <c r="H140">
        <v>238</v>
      </c>
    </row>
    <row r="141" spans="1:8" x14ac:dyDescent="0.25">
      <c r="A141">
        <v>240</v>
      </c>
      <c r="B141">
        <f>VLOOKUP($B$2,'Standard Deposition Curves'!$B$6:$EV$11,(A141/2+1),FALSE)</f>
        <v>7.1668093385214007E-4</v>
      </c>
      <c r="C141">
        <f t="shared" si="7"/>
        <v>7.1147924773022045E-4</v>
      </c>
      <c r="D141">
        <f t="shared" si="8"/>
        <v>7.1147924773022045E-4</v>
      </c>
      <c r="E141">
        <f t="shared" si="9"/>
        <v>7.1147924773022045E-4</v>
      </c>
      <c r="F141">
        <f t="shared" si="10"/>
        <v>6.9794587902370002E-4</v>
      </c>
      <c r="G141">
        <f t="shared" si="11"/>
        <v>6.2220332646677342E-4</v>
      </c>
      <c r="H141">
        <v>240</v>
      </c>
    </row>
    <row r="142" spans="1:8" x14ac:dyDescent="0.25">
      <c r="A142">
        <v>242</v>
      </c>
      <c r="B142">
        <f>VLOOKUP($B$2,'Standard Deposition Curves'!$B$6:$EV$11,(A142/2+1),FALSE)</f>
        <v>7.1138132295719839E-4</v>
      </c>
      <c r="C142">
        <f t="shared" si="7"/>
        <v>7.0725875486381316E-4</v>
      </c>
      <c r="D142">
        <f t="shared" si="8"/>
        <v>7.0725875486381316E-4</v>
      </c>
      <c r="E142">
        <f t="shared" si="9"/>
        <v>7.0725875486381316E-4</v>
      </c>
      <c r="F142">
        <f t="shared" si="10"/>
        <v>6.940916165546515E-4</v>
      </c>
      <c r="G142">
        <f t="shared" si="11"/>
        <v>6.1835805294880599E-4</v>
      </c>
      <c r="H142">
        <v>242</v>
      </c>
    </row>
    <row r="143" spans="1:8" x14ac:dyDescent="0.25">
      <c r="A143">
        <v>244</v>
      </c>
      <c r="B143">
        <f>VLOOKUP($B$2,'Standard Deposition Curves'!$B$6:$EV$11,(A143/2+1),FALSE)</f>
        <v>7.0666926070038906E-4</v>
      </c>
      <c r="C143">
        <f t="shared" si="7"/>
        <v>7.0490466926070037E-4</v>
      </c>
      <c r="D143">
        <f t="shared" si="8"/>
        <v>7.0490466926070037E-4</v>
      </c>
      <c r="E143">
        <f t="shared" si="9"/>
        <v>7.0490466926070037E-4</v>
      </c>
      <c r="F143">
        <f t="shared" si="10"/>
        <v>6.9066572338167675E-4</v>
      </c>
      <c r="G143">
        <f t="shared" si="11"/>
        <v>6.146051728084229E-4</v>
      </c>
      <c r="H143">
        <v>244</v>
      </c>
    </row>
    <row r="144" spans="1:8" x14ac:dyDescent="0.25">
      <c r="A144">
        <v>246</v>
      </c>
      <c r="B144">
        <f>VLOOKUP($B$2,'Standard Deposition Curves'!$B$6:$EV$11,(A144/2+1),FALSE)</f>
        <v>7.0549416342412447E-4</v>
      </c>
      <c r="C144">
        <f t="shared" si="7"/>
        <v>7.0137159533073925E-4</v>
      </c>
      <c r="D144">
        <f t="shared" si="8"/>
        <v>7.0137159533073925E-4</v>
      </c>
      <c r="E144">
        <f t="shared" si="9"/>
        <v>7.0137159533073925E-4</v>
      </c>
      <c r="F144">
        <f t="shared" si="10"/>
        <v>6.8718641669614439E-4</v>
      </c>
      <c r="G144">
        <f t="shared" si="11"/>
        <v>6.1083611810482932E-4</v>
      </c>
      <c r="H144">
        <v>246</v>
      </c>
    </row>
    <row r="145" spans="1:8" x14ac:dyDescent="0.25">
      <c r="A145">
        <v>248</v>
      </c>
      <c r="B145">
        <f>VLOOKUP($B$2,'Standard Deposition Curves'!$B$6:$EV$11,(A145/2+1),FALSE)</f>
        <v>7.0078210116731503E-4</v>
      </c>
      <c r="C145">
        <f t="shared" si="7"/>
        <v>6.9901750972762645E-4</v>
      </c>
      <c r="D145">
        <f t="shared" si="8"/>
        <v>6.9901750972762645E-4</v>
      </c>
      <c r="E145">
        <f t="shared" si="9"/>
        <v>6.9901750972762645E-4</v>
      </c>
      <c r="F145">
        <f t="shared" si="10"/>
        <v>6.8376052352316953E-4</v>
      </c>
      <c r="G145">
        <f t="shared" si="11"/>
        <v>6.0701388570992586E-4</v>
      </c>
      <c r="H145">
        <v>248</v>
      </c>
    </row>
    <row r="146" spans="1:8" x14ac:dyDescent="0.25">
      <c r="A146">
        <v>250</v>
      </c>
      <c r="B146">
        <f>VLOOKUP($B$2,'Standard Deposition Curves'!$B$6:$EV$11,(A146/2+1),FALSE)</f>
        <v>6.9960700389105055E-4</v>
      </c>
      <c r="C146">
        <f t="shared" ref="C146:C170" si="12">AVERAGE(AVERAGE(B146:B147),B147,AVERAGE(B147:B148))</f>
        <v>6.9479701686121916E-4</v>
      </c>
      <c r="D146">
        <f t="shared" ref="D146:D170" si="13">AVERAGE(AVERAGE(B146:B147),B147,AVERAGE(B147:B148))</f>
        <v>6.9479701686121916E-4</v>
      </c>
      <c r="E146">
        <f t="shared" si="9"/>
        <v>6.9479701686121916E-4</v>
      </c>
      <c r="F146">
        <f t="shared" ref="F146:F209" si="14">AVERAGE(B146:B156)</f>
        <v>6.8033463035019456E-4</v>
      </c>
      <c r="G146">
        <f t="shared" ref="G146:G170" si="15">AVERAGE(B146:B196)</f>
        <v>6.032078278782329E-4</v>
      </c>
      <c r="H146">
        <v>250</v>
      </c>
    </row>
    <row r="147" spans="1:8" x14ac:dyDescent="0.25">
      <c r="A147">
        <v>252</v>
      </c>
      <c r="B147">
        <f>VLOOKUP($B$2,'Standard Deposition Curves'!$B$6:$EV$11,(A147/2+1),FALSE)</f>
        <v>6.9489494163424133E-4</v>
      </c>
      <c r="C147">
        <f t="shared" si="12"/>
        <v>6.9038067444876776E-4</v>
      </c>
      <c r="D147">
        <f t="shared" si="13"/>
        <v>6.9038067444876776E-4</v>
      </c>
      <c r="E147">
        <f t="shared" si="9"/>
        <v>6.9038067444876776E-4</v>
      </c>
      <c r="F147">
        <f t="shared" si="14"/>
        <v>6.7653378139370364E-4</v>
      </c>
      <c r="G147">
        <f t="shared" si="15"/>
        <v>5.993566796368352E-4</v>
      </c>
      <c r="H147">
        <v>252</v>
      </c>
    </row>
    <row r="148" spans="1:8" x14ac:dyDescent="0.25">
      <c r="A148">
        <v>254</v>
      </c>
      <c r="B148">
        <f>VLOOKUP($B$2,'Standard Deposition Curves'!$B$6:$EV$11,(A148/2+1),FALSE)</f>
        <v>6.8959533073929954E-4</v>
      </c>
      <c r="C148">
        <f t="shared" si="12"/>
        <v>6.8832036316472114E-4</v>
      </c>
      <c r="D148">
        <f t="shared" si="13"/>
        <v>6.8832036316472114E-4</v>
      </c>
      <c r="E148">
        <f t="shared" si="9"/>
        <v>6.8832036316472114E-4</v>
      </c>
      <c r="F148">
        <f t="shared" si="14"/>
        <v>6.7273293243721262E-4</v>
      </c>
      <c r="G148">
        <f t="shared" si="15"/>
        <v>5.9554131380178523E-4</v>
      </c>
      <c r="H148">
        <v>254</v>
      </c>
    </row>
    <row r="149" spans="1:8" x14ac:dyDescent="0.25">
      <c r="A149">
        <v>256</v>
      </c>
      <c r="B149">
        <f>VLOOKUP($B$2,'Standard Deposition Curves'!$B$6:$EV$11,(A149/2+1),FALSE)</f>
        <v>6.8900778210116741E-4</v>
      </c>
      <c r="C149">
        <f t="shared" si="12"/>
        <v>6.841977950713358E-4</v>
      </c>
      <c r="D149">
        <f t="shared" si="13"/>
        <v>6.841977950713358E-4</v>
      </c>
      <c r="E149">
        <f t="shared" si="9"/>
        <v>6.841977950713358E-4</v>
      </c>
      <c r="F149">
        <f t="shared" si="14"/>
        <v>6.6936045277679525E-4</v>
      </c>
      <c r="G149">
        <f t="shared" si="15"/>
        <v>5.9176981765468822E-4</v>
      </c>
      <c r="H149">
        <v>256</v>
      </c>
    </row>
    <row r="150" spans="1:8" x14ac:dyDescent="0.25">
      <c r="A150">
        <v>258</v>
      </c>
      <c r="B150">
        <f>VLOOKUP($B$2,'Standard Deposition Curves'!$B$6:$EV$11,(A150/2+1),FALSE)</f>
        <v>6.8429571984435797E-4</v>
      </c>
      <c r="C150">
        <f t="shared" si="12"/>
        <v>6.7909403372243835E-4</v>
      </c>
      <c r="D150">
        <f t="shared" si="13"/>
        <v>6.7909403372243835E-4</v>
      </c>
      <c r="E150">
        <f t="shared" si="9"/>
        <v>6.7909403372243835E-4</v>
      </c>
      <c r="F150">
        <f t="shared" si="14"/>
        <v>6.6561301733286172E-4</v>
      </c>
      <c r="G150">
        <f t="shared" si="15"/>
        <v>5.8794979781795985E-4</v>
      </c>
      <c r="H150">
        <v>258</v>
      </c>
    </row>
    <row r="151" spans="1:8" x14ac:dyDescent="0.25">
      <c r="A151">
        <v>260</v>
      </c>
      <c r="B151">
        <f>VLOOKUP($B$2,'Standard Deposition Curves'!$B$6:$EV$11,(A151/2+1),FALSE)</f>
        <v>6.7899610894941629E-4</v>
      </c>
      <c r="C151">
        <f t="shared" si="12"/>
        <v>6.7497146562905312E-4</v>
      </c>
      <c r="D151">
        <f t="shared" si="13"/>
        <v>6.7497146562905312E-4</v>
      </c>
      <c r="E151">
        <f t="shared" ref="E151:E170" si="16">AVERAGE(AVERAGE(B151:B152),B152,AVERAGE(B152:B153))</f>
        <v>6.7497146562905312E-4</v>
      </c>
      <c r="F151">
        <f t="shared" si="14"/>
        <v>6.6181216837637058E-4</v>
      </c>
      <c r="G151">
        <f t="shared" si="15"/>
        <v>5.841702143892575E-4</v>
      </c>
      <c r="H151">
        <v>260</v>
      </c>
    </row>
    <row r="152" spans="1:8" x14ac:dyDescent="0.25">
      <c r="A152">
        <v>262</v>
      </c>
      <c r="B152">
        <f>VLOOKUP($B$2,'Standard Deposition Curves'!$B$6:$EV$11,(A152/2+1),FALSE)</f>
        <v>6.7428404669260696E-4</v>
      </c>
      <c r="C152">
        <f t="shared" si="12"/>
        <v>6.7291115434500639E-4</v>
      </c>
      <c r="D152">
        <f t="shared" si="13"/>
        <v>6.7291115434500639E-4</v>
      </c>
      <c r="E152">
        <f t="shared" si="16"/>
        <v>6.7291115434500639E-4</v>
      </c>
      <c r="F152">
        <f t="shared" si="14"/>
        <v>6.5806473293243705E-4</v>
      </c>
      <c r="G152">
        <f t="shared" si="15"/>
        <v>5.8044602121004032E-4</v>
      </c>
      <c r="H152">
        <v>262</v>
      </c>
    </row>
    <row r="153" spans="1:8" x14ac:dyDescent="0.25">
      <c r="A153">
        <v>264</v>
      </c>
      <c r="B153">
        <f>VLOOKUP($B$2,'Standard Deposition Curves'!$B$6:$EV$11,(A153/2+1),FALSE)</f>
        <v>6.7369649805447472E-4</v>
      </c>
      <c r="C153">
        <f t="shared" si="12"/>
        <v>6.6918223086900126E-4</v>
      </c>
      <c r="D153">
        <f t="shared" si="13"/>
        <v>6.6918223086900126E-4</v>
      </c>
      <c r="E153">
        <f t="shared" si="16"/>
        <v>6.6918223086900126E-4</v>
      </c>
      <c r="F153">
        <f t="shared" si="14"/>
        <v>6.5469225327201969E-4</v>
      </c>
      <c r="G153">
        <f t="shared" si="15"/>
        <v>5.7675417715724402E-4</v>
      </c>
      <c r="H153">
        <v>264</v>
      </c>
    </row>
    <row r="154" spans="1:8" x14ac:dyDescent="0.25">
      <c r="A154">
        <v>266</v>
      </c>
      <c r="B154">
        <f>VLOOKUP($B$2,'Standard Deposition Curves'!$B$6:$EV$11,(A154/2+1),FALSE)</f>
        <v>6.6839688715953304E-4</v>
      </c>
      <c r="C154">
        <f t="shared" si="12"/>
        <v>6.6712191958495442E-4</v>
      </c>
      <c r="D154">
        <f t="shared" si="13"/>
        <v>6.6712191958495442E-4</v>
      </c>
      <c r="E154">
        <f t="shared" si="16"/>
        <v>6.6712191958495442E-4</v>
      </c>
      <c r="F154">
        <f t="shared" si="14"/>
        <v>6.5094481782808627E-4</v>
      </c>
      <c r="G154">
        <f t="shared" si="15"/>
        <v>5.7300572213321121E-4</v>
      </c>
      <c r="H154">
        <v>266</v>
      </c>
    </row>
    <row r="155" spans="1:8" x14ac:dyDescent="0.25">
      <c r="A155">
        <v>268</v>
      </c>
      <c r="B155">
        <f>VLOOKUP($B$2,'Standard Deposition Curves'!$B$6:$EV$11,(A155/2+1),FALSE)</f>
        <v>6.6780933852140069E-4</v>
      </c>
      <c r="C155">
        <f t="shared" si="12"/>
        <v>6.6299935149156941E-4</v>
      </c>
      <c r="D155">
        <f t="shared" si="13"/>
        <v>6.6299935149156941E-4</v>
      </c>
      <c r="E155">
        <f t="shared" si="16"/>
        <v>6.6299935149156941E-4</v>
      </c>
      <c r="F155">
        <f t="shared" si="14"/>
        <v>6.4725079589671023E-4</v>
      </c>
      <c r="G155">
        <f t="shared" si="15"/>
        <v>5.6927687495231553E-4</v>
      </c>
      <c r="H155">
        <v>268</v>
      </c>
    </row>
    <row r="156" spans="1:8" x14ac:dyDescent="0.25">
      <c r="A156">
        <v>270</v>
      </c>
      <c r="B156">
        <f>VLOOKUP($B$2,'Standard Deposition Curves'!$B$6:$EV$11,(A156/2+1),FALSE)</f>
        <v>6.6309727626459136E-4</v>
      </c>
      <c r="C156">
        <f t="shared" si="12"/>
        <v>6.5789559014267174E-4</v>
      </c>
      <c r="D156">
        <f t="shared" si="13"/>
        <v>6.5789559014267174E-4</v>
      </c>
      <c r="E156">
        <f t="shared" si="16"/>
        <v>6.5789559014267174E-4</v>
      </c>
      <c r="F156">
        <f t="shared" si="14"/>
        <v>6.4312840466926064E-4</v>
      </c>
      <c r="G156">
        <f t="shared" si="15"/>
        <v>5.6547524223697252E-4</v>
      </c>
      <c r="H156">
        <v>270</v>
      </c>
    </row>
    <row r="157" spans="1:8" x14ac:dyDescent="0.25">
      <c r="A157">
        <v>272</v>
      </c>
      <c r="B157">
        <f>VLOOKUP($B$2,'Standard Deposition Curves'!$B$6:$EV$11,(A157/2+1),FALSE)</f>
        <v>6.5779766536964968E-4</v>
      </c>
      <c r="C157">
        <f t="shared" si="12"/>
        <v>6.5377302204928662E-4</v>
      </c>
      <c r="D157">
        <f t="shared" si="13"/>
        <v>6.5377302204928662E-4</v>
      </c>
      <c r="E157">
        <f t="shared" si="16"/>
        <v>6.5377302204928662E-4</v>
      </c>
      <c r="F157">
        <f t="shared" si="14"/>
        <v>6.3938096922532732E-4</v>
      </c>
      <c r="G157">
        <f t="shared" si="15"/>
        <v>5.6168169680323498E-4</v>
      </c>
      <c r="H157">
        <v>272</v>
      </c>
    </row>
    <row r="158" spans="1:8" x14ac:dyDescent="0.25">
      <c r="A158">
        <v>274</v>
      </c>
      <c r="B158">
        <f>VLOOKUP($B$2,'Standard Deposition Curves'!$B$6:$EV$11,(A158/2+1),FALSE)</f>
        <v>6.5308560311284046E-4</v>
      </c>
      <c r="C158">
        <f t="shared" si="12"/>
        <v>6.5181063553826195E-4</v>
      </c>
      <c r="D158">
        <f t="shared" si="13"/>
        <v>6.5181063553826195E-4</v>
      </c>
      <c r="E158">
        <f t="shared" si="16"/>
        <v>6.5181063553826195E-4</v>
      </c>
      <c r="F158">
        <f t="shared" si="14"/>
        <v>6.3568694729395129E-4</v>
      </c>
      <c r="G158">
        <f t="shared" si="15"/>
        <v>5.5790775921263456E-4</v>
      </c>
      <c r="H158">
        <v>274</v>
      </c>
    </row>
    <row r="159" spans="1:8" x14ac:dyDescent="0.25">
      <c r="A159">
        <v>276</v>
      </c>
      <c r="B159">
        <f>VLOOKUP($B$2,'Standard Deposition Curves'!$B$6:$EV$11,(A159/2+1),FALSE)</f>
        <v>6.5249805447470822E-4</v>
      </c>
      <c r="C159">
        <f t="shared" si="12"/>
        <v>6.4768806744487683E-4</v>
      </c>
      <c r="D159">
        <f t="shared" si="13"/>
        <v>6.4768806744487683E-4</v>
      </c>
      <c r="E159">
        <f t="shared" si="16"/>
        <v>6.4768806744487683E-4</v>
      </c>
      <c r="F159">
        <f t="shared" si="14"/>
        <v>6.3199292536257514E-4</v>
      </c>
      <c r="G159">
        <f t="shared" si="15"/>
        <v>5.5416151674677662E-4</v>
      </c>
      <c r="H159">
        <v>276</v>
      </c>
    </row>
    <row r="160" spans="1:8" x14ac:dyDescent="0.25">
      <c r="A160">
        <v>278</v>
      </c>
      <c r="B160">
        <f>VLOOKUP($B$2,'Standard Deposition Curves'!$B$6:$EV$11,(A160/2+1),FALSE)</f>
        <v>6.4778599221789889E-4</v>
      </c>
      <c r="C160">
        <f t="shared" si="12"/>
        <v>6.4258430609597926E-4</v>
      </c>
      <c r="D160">
        <f t="shared" si="13"/>
        <v>6.4258430609597926E-4</v>
      </c>
      <c r="E160">
        <f t="shared" si="16"/>
        <v>6.4258430609597926E-4</v>
      </c>
      <c r="F160">
        <f t="shared" si="14"/>
        <v>6.2792394764768316E-4</v>
      </c>
      <c r="G160">
        <f t="shared" si="15"/>
        <v>5.5035866330968184E-4</v>
      </c>
      <c r="H160">
        <v>278</v>
      </c>
    </row>
    <row r="161" spans="1:8" x14ac:dyDescent="0.25">
      <c r="A161">
        <v>280</v>
      </c>
      <c r="B161">
        <f>VLOOKUP($B$2,'Standard Deposition Curves'!$B$6:$EV$11,(A161/2+1),FALSE)</f>
        <v>6.4248638132295721E-4</v>
      </c>
      <c r="C161">
        <f t="shared" si="12"/>
        <v>6.3846173800259393E-4</v>
      </c>
      <c r="D161">
        <f t="shared" si="13"/>
        <v>6.3846173800259393E-4</v>
      </c>
      <c r="E161">
        <f t="shared" si="16"/>
        <v>6.3846173800259393E-4</v>
      </c>
      <c r="F161">
        <f t="shared" si="14"/>
        <v>6.2380155642023346E-4</v>
      </c>
      <c r="G161">
        <f t="shared" si="15"/>
        <v>5.4658007171740292E-4</v>
      </c>
      <c r="H161">
        <v>280</v>
      </c>
    </row>
    <row r="162" spans="1:8" x14ac:dyDescent="0.25">
      <c r="A162">
        <v>282</v>
      </c>
      <c r="B162">
        <f>VLOOKUP($B$2,'Standard Deposition Curves'!$B$6:$EV$11,(A162/2+1),FALSE)</f>
        <v>6.3777431906614777E-4</v>
      </c>
      <c r="C162">
        <f t="shared" si="12"/>
        <v>6.3649935149156936E-4</v>
      </c>
      <c r="D162">
        <f t="shared" si="13"/>
        <v>6.3649935149156936E-4</v>
      </c>
      <c r="E162">
        <f t="shared" si="16"/>
        <v>6.3649935149156936E-4</v>
      </c>
      <c r="F162">
        <f t="shared" si="14"/>
        <v>6.1973257870534147E-4</v>
      </c>
      <c r="G162">
        <f t="shared" si="15"/>
        <v>5.4285687037460896E-4</v>
      </c>
      <c r="H162">
        <v>282</v>
      </c>
    </row>
    <row r="163" spans="1:8" x14ac:dyDescent="0.25">
      <c r="A163">
        <v>284</v>
      </c>
      <c r="B163">
        <f>VLOOKUP($B$2,'Standard Deposition Curves'!$B$6:$EV$11,(A163/2+1),FALSE)</f>
        <v>6.3718677042801553E-4</v>
      </c>
      <c r="C163">
        <f t="shared" si="12"/>
        <v>6.324747081712062E-4</v>
      </c>
      <c r="D163">
        <f t="shared" si="13"/>
        <v>6.324747081712062E-4</v>
      </c>
      <c r="E163">
        <f t="shared" si="16"/>
        <v>6.324747081712062E-4</v>
      </c>
      <c r="F163">
        <f t="shared" si="14"/>
        <v>6.1603855677396522E-4</v>
      </c>
      <c r="G163">
        <f t="shared" si="15"/>
        <v>5.3916601815823619E-4</v>
      </c>
      <c r="H163">
        <v>284</v>
      </c>
    </row>
    <row r="164" spans="1:8" x14ac:dyDescent="0.25">
      <c r="A164">
        <v>286</v>
      </c>
      <c r="B164">
        <f>VLOOKUP($B$2,'Standard Deposition Curves'!$B$6:$EV$11,(A164/2+1),FALSE)</f>
        <v>6.324747081712062E-4</v>
      </c>
      <c r="C164">
        <f t="shared" si="12"/>
        <v>6.2766472114137481E-4</v>
      </c>
      <c r="D164">
        <f t="shared" si="13"/>
        <v>6.2766472114137481E-4</v>
      </c>
      <c r="E164">
        <f t="shared" si="16"/>
        <v>6.2766472114137481E-4</v>
      </c>
      <c r="F164">
        <f t="shared" si="14"/>
        <v>6.1196957905907323E-4</v>
      </c>
      <c r="G164">
        <f t="shared" si="15"/>
        <v>5.3542664225223174E-4</v>
      </c>
      <c r="H164">
        <v>286</v>
      </c>
    </row>
    <row r="165" spans="1:8" x14ac:dyDescent="0.25">
      <c r="A165">
        <v>288</v>
      </c>
      <c r="B165">
        <f>VLOOKUP($B$2,'Standard Deposition Curves'!$B$6:$EV$11,(A165/2+1),FALSE)</f>
        <v>6.2776264591439686E-4</v>
      </c>
      <c r="C165">
        <f t="shared" si="12"/>
        <v>6.2324837872892341E-4</v>
      </c>
      <c r="D165">
        <f t="shared" si="13"/>
        <v>6.2324837872892341E-4</v>
      </c>
      <c r="E165">
        <f t="shared" si="16"/>
        <v>6.2324837872892341E-4</v>
      </c>
      <c r="F165">
        <f t="shared" si="14"/>
        <v>6.0790060134418113E-4</v>
      </c>
      <c r="G165">
        <f t="shared" si="15"/>
        <v>5.3173113603418036E-4</v>
      </c>
      <c r="H165">
        <v>288</v>
      </c>
    </row>
    <row r="166" spans="1:8" x14ac:dyDescent="0.25">
      <c r="A166">
        <v>290</v>
      </c>
      <c r="B166">
        <f>VLOOKUP($B$2,'Standard Deposition Curves'!$B$6:$EV$11,(A166/2+1),FALSE)</f>
        <v>6.2246303501945518E-4</v>
      </c>
      <c r="C166">
        <f t="shared" si="12"/>
        <v>6.2118806744487678E-4</v>
      </c>
      <c r="D166">
        <f t="shared" si="13"/>
        <v>6.2118806744487678E-4</v>
      </c>
      <c r="E166">
        <f t="shared" si="16"/>
        <v>6.2118806744487678E-4</v>
      </c>
      <c r="F166">
        <f t="shared" si="14"/>
        <v>6.0383162362928893E-4</v>
      </c>
      <c r="G166">
        <f t="shared" si="15"/>
        <v>5.2806797894254986E-4</v>
      </c>
      <c r="H166">
        <v>290</v>
      </c>
    </row>
    <row r="167" spans="1:8" x14ac:dyDescent="0.25">
      <c r="A167">
        <v>292</v>
      </c>
      <c r="B167">
        <f>VLOOKUP($B$2,'Standard Deposition Curves'!$B$6:$EV$11,(A167/2+1),FALSE)</f>
        <v>6.2187548638132294E-4</v>
      </c>
      <c r="C167">
        <f t="shared" si="12"/>
        <v>6.1716342412451361E-4</v>
      </c>
      <c r="D167">
        <f t="shared" si="13"/>
        <v>6.1716342412451361E-4</v>
      </c>
      <c r="E167">
        <f t="shared" si="16"/>
        <v>6.1716342412451361E-4</v>
      </c>
      <c r="F167">
        <f t="shared" si="14"/>
        <v>5.9981605942695433E-4</v>
      </c>
      <c r="G167">
        <f t="shared" si="15"/>
        <v>5.2445677882047769E-4</v>
      </c>
      <c r="H167">
        <v>292</v>
      </c>
    </row>
    <row r="168" spans="1:8" x14ac:dyDescent="0.25">
      <c r="A168">
        <v>294</v>
      </c>
      <c r="B168">
        <f>VLOOKUP($B$2,'Standard Deposition Curves'!$B$6:$EV$11,(A168/2+1),FALSE)</f>
        <v>6.171634241245135E-4</v>
      </c>
      <c r="C168">
        <f t="shared" si="12"/>
        <v>6.1245136186770428E-4</v>
      </c>
      <c r="D168">
        <f t="shared" si="13"/>
        <v>6.1245136186770428E-4</v>
      </c>
      <c r="E168">
        <f t="shared" si="16"/>
        <v>6.1245136186770428E-4</v>
      </c>
      <c r="F168">
        <f t="shared" si="14"/>
        <v>5.9555677396533433E-4</v>
      </c>
      <c r="G168">
        <f t="shared" si="15"/>
        <v>5.2081666285191128E-4</v>
      </c>
      <c r="H168">
        <v>294</v>
      </c>
    </row>
    <row r="169" spans="1:8" x14ac:dyDescent="0.25">
      <c r="A169">
        <v>296</v>
      </c>
      <c r="B169">
        <f>VLOOKUP($B$2,'Standard Deposition Curves'!$B$6:$EV$11,(A169/2+1),FALSE)</f>
        <v>6.1245136186770417E-4</v>
      </c>
      <c r="C169">
        <f t="shared" si="12"/>
        <v>6.07641374837873E-4</v>
      </c>
      <c r="D169">
        <f t="shared" si="13"/>
        <v>6.07641374837873E-4</v>
      </c>
      <c r="E169">
        <f t="shared" si="16"/>
        <v>6.07641374837873E-4</v>
      </c>
      <c r="F169">
        <f t="shared" si="14"/>
        <v>5.9116625397948356E-4</v>
      </c>
      <c r="G169">
        <f t="shared" si="15"/>
        <v>5.1721698329137121E-4</v>
      </c>
      <c r="H169">
        <v>296</v>
      </c>
    </row>
    <row r="170" spans="1:8" x14ac:dyDescent="0.25">
      <c r="A170">
        <v>298</v>
      </c>
      <c r="B170">
        <f>VLOOKUP($B$2,'Standard Deposition Curves'!$B$6:$EV$11,(A170/2+1),FALSE)</f>
        <v>6.0773929961089506E-4</v>
      </c>
      <c r="C170">
        <f t="shared" si="12"/>
        <v>6.0253761348897544E-4</v>
      </c>
      <c r="D170">
        <f t="shared" si="13"/>
        <v>6.0253761348897544E-4</v>
      </c>
      <c r="E170">
        <f t="shared" si="16"/>
        <v>6.0253761348897544E-4</v>
      </c>
      <c r="F170">
        <f t="shared" si="14"/>
        <v>5.8715068977714896E-4</v>
      </c>
      <c r="G170">
        <f t="shared" si="15"/>
        <v>5.1365774013885726E-4</v>
      </c>
      <c r="H170">
        <v>298</v>
      </c>
    </row>
    <row r="171" spans="1:8" x14ac:dyDescent="0.25">
      <c r="A171">
        <v>300</v>
      </c>
      <c r="B171">
        <f>VLOOKUP($B$2,'Standard Deposition Curves'!$B$6:$EV$11,(A171/2+1),FALSE)</f>
        <v>6.0243968871595338E-4</v>
      </c>
      <c r="C171">
        <f>B171</f>
        <v>6.0243968871595338E-4</v>
      </c>
      <c r="D171">
        <f>B171</f>
        <v>6.0243968871595338E-4</v>
      </c>
      <c r="E171">
        <f>B171</f>
        <v>6.0243968871595338E-4</v>
      </c>
      <c r="F171">
        <f t="shared" si="14"/>
        <v>5.8313512557481425E-4</v>
      </c>
      <c r="G171">
        <f>AVERAGE(B171:B221)</f>
        <v>5.1013893339436943E-4</v>
      </c>
      <c r="H171">
        <v>300</v>
      </c>
    </row>
    <row r="172" spans="1:8" x14ac:dyDescent="0.25">
      <c r="A172">
        <v>302</v>
      </c>
      <c r="B172">
        <f>VLOOKUP($B$2,'Standard Deposition Curves'!$B$6:$OL$11,(A172/2+1),FALSE)</f>
        <v>5.9772762645914394E-4</v>
      </c>
      <c r="C172">
        <f t="shared" ref="C172:C221" si="17">B172</f>
        <v>5.9772762645914394E-4</v>
      </c>
      <c r="D172">
        <f t="shared" ref="D172:D221" si="18">B172</f>
        <v>5.9772762645914394E-4</v>
      </c>
      <c r="E172">
        <f t="shared" ref="E172:E221" si="19">B172</f>
        <v>5.9772762645914394E-4</v>
      </c>
      <c r="F172">
        <f t="shared" si="14"/>
        <v>5.7917297488503715E-4</v>
      </c>
      <c r="G172">
        <f t="shared" ref="G172:G221" si="20">AVERAGE(B172:B222)</f>
        <v>5.0668360418097203E-4</v>
      </c>
      <c r="H172">
        <v>302</v>
      </c>
    </row>
    <row r="173" spans="1:8" x14ac:dyDescent="0.25">
      <c r="A173">
        <v>304</v>
      </c>
      <c r="B173">
        <f>VLOOKUP($B$2,'Standard Deposition Curves'!$B$6:$OL$11,(A173/2+1),FALSE)</f>
        <v>5.971400778210117E-4</v>
      </c>
      <c r="C173">
        <f t="shared" si="17"/>
        <v>5.971400778210117E-4</v>
      </c>
      <c r="D173">
        <f t="shared" si="18"/>
        <v>5.971400778210117E-4</v>
      </c>
      <c r="E173">
        <f t="shared" si="19"/>
        <v>5.971400778210117E-4</v>
      </c>
      <c r="F173">
        <f t="shared" si="14"/>
        <v>5.7521082419525994E-4</v>
      </c>
      <c r="G173">
        <f t="shared" si="20"/>
        <v>5.0326062409399562E-4</v>
      </c>
      <c r="H173">
        <v>304</v>
      </c>
    </row>
    <row r="174" spans="1:8" x14ac:dyDescent="0.25">
      <c r="A174">
        <v>306</v>
      </c>
      <c r="B174">
        <f>VLOOKUP($B$2,'Standard Deposition Curves'!$B$6:$OL$11,(A174/2+1),FALSE)</f>
        <v>5.9242801556420237E-4</v>
      </c>
      <c r="C174">
        <f t="shared" si="17"/>
        <v>5.9242801556420237E-4</v>
      </c>
      <c r="D174">
        <f t="shared" si="18"/>
        <v>5.9242801556420237E-4</v>
      </c>
      <c r="E174">
        <f t="shared" si="19"/>
        <v>5.9242801556420237E-4</v>
      </c>
      <c r="F174">
        <f t="shared" si="14"/>
        <v>5.7124867350548283E-4</v>
      </c>
      <c r="G174">
        <f t="shared" si="20"/>
        <v>4.9979720759899297E-4</v>
      </c>
      <c r="H174">
        <v>306</v>
      </c>
    </row>
    <row r="175" spans="1:8" x14ac:dyDescent="0.25">
      <c r="A175">
        <v>308</v>
      </c>
      <c r="B175">
        <f>VLOOKUP($B$2,'Standard Deposition Curves'!$B$6:$OL$11,(A175/2+1),FALSE)</f>
        <v>5.8771595330739293E-4</v>
      </c>
      <c r="C175">
        <f t="shared" si="17"/>
        <v>5.8771595330739293E-4</v>
      </c>
      <c r="D175">
        <f t="shared" si="18"/>
        <v>5.8771595330739293E-4</v>
      </c>
      <c r="E175">
        <f t="shared" si="19"/>
        <v>5.8771595330739293E-4</v>
      </c>
      <c r="F175">
        <f t="shared" si="14"/>
        <v>5.6728652281570573E-4</v>
      </c>
      <c r="G175">
        <f t="shared" si="20"/>
        <v>4.9636614023041131E-4</v>
      </c>
      <c r="H175">
        <v>308</v>
      </c>
    </row>
    <row r="176" spans="1:8" x14ac:dyDescent="0.25">
      <c r="A176">
        <v>310</v>
      </c>
      <c r="B176">
        <f>VLOOKUP($B$2,'Standard Deposition Curves'!$B$6:$OL$11,(A176/2+1),FALSE)</f>
        <v>5.830038910505837E-4</v>
      </c>
      <c r="C176">
        <f t="shared" si="17"/>
        <v>5.830038910505837E-4</v>
      </c>
      <c r="D176">
        <f t="shared" si="18"/>
        <v>5.830038910505837E-4</v>
      </c>
      <c r="E176">
        <f t="shared" si="19"/>
        <v>5.830038910505837E-4</v>
      </c>
      <c r="F176">
        <f t="shared" si="14"/>
        <v>5.6332437212592852E-4</v>
      </c>
      <c r="G176">
        <f t="shared" si="20"/>
        <v>4.9298702983138775E-4</v>
      </c>
      <c r="H176">
        <v>310</v>
      </c>
    </row>
    <row r="177" spans="1:8" x14ac:dyDescent="0.25">
      <c r="A177">
        <v>312</v>
      </c>
      <c r="B177">
        <f>VLOOKUP($B$2,'Standard Deposition Curves'!$B$6:$OL$11,(A177/2+1),FALSE)</f>
        <v>5.7829182879377426E-4</v>
      </c>
      <c r="C177">
        <f t="shared" si="17"/>
        <v>5.7829182879377426E-4</v>
      </c>
      <c r="D177">
        <f t="shared" si="18"/>
        <v>5.7829182879377426E-4</v>
      </c>
      <c r="E177">
        <f t="shared" si="19"/>
        <v>5.7829182879377426E-4</v>
      </c>
      <c r="F177">
        <f t="shared" si="14"/>
        <v>5.5936222143615141E-4</v>
      </c>
      <c r="G177">
        <f t="shared" si="20"/>
        <v>4.8965644312199579E-4</v>
      </c>
      <c r="H177">
        <v>312</v>
      </c>
    </row>
    <row r="178" spans="1:8" x14ac:dyDescent="0.25">
      <c r="A178">
        <v>314</v>
      </c>
      <c r="B178">
        <f>VLOOKUP($B$2,'Standard Deposition Curves'!$B$6:$OL$11,(A178/2+1),FALSE)</f>
        <v>5.7502334630350196E-4</v>
      </c>
      <c r="C178">
        <f t="shared" si="17"/>
        <v>5.7502334630350196E-4</v>
      </c>
      <c r="D178">
        <f t="shared" si="18"/>
        <v>5.7502334630350196E-4</v>
      </c>
      <c r="E178">
        <f t="shared" si="19"/>
        <v>5.7502334630350196E-4</v>
      </c>
      <c r="F178">
        <f t="shared" si="14"/>
        <v>5.554000707463742E-4</v>
      </c>
      <c r="G178">
        <f t="shared" si="20"/>
        <v>4.8637438010223536E-4</v>
      </c>
      <c r="H178">
        <v>314</v>
      </c>
    </row>
    <row r="179" spans="1:8" x14ac:dyDescent="0.25">
      <c r="A179">
        <v>316</v>
      </c>
      <c r="B179">
        <f>VLOOKUP($B$2,'Standard Deposition Curves'!$B$6:$OL$11,(A179/2+1),FALSE)</f>
        <v>5.6886770428015571E-4</v>
      </c>
      <c r="C179">
        <f t="shared" si="17"/>
        <v>5.6886770428015571E-4</v>
      </c>
      <c r="D179">
        <f t="shared" si="18"/>
        <v>5.6886770428015571E-4</v>
      </c>
      <c r="E179">
        <f t="shared" si="19"/>
        <v>5.6886770428015571E-4</v>
      </c>
      <c r="F179">
        <f t="shared" si="14"/>
        <v>5.5168164131588261E-4</v>
      </c>
      <c r="G179">
        <f t="shared" si="20"/>
        <v>4.8312405584802003E-4</v>
      </c>
      <c r="H179">
        <v>316</v>
      </c>
    </row>
    <row r="180" spans="1:8" x14ac:dyDescent="0.25">
      <c r="A180">
        <v>318</v>
      </c>
      <c r="B180">
        <f>VLOOKUP($B$2,'Standard Deposition Curves'!$B$6:$OL$11,(A180/2+1),FALSE)</f>
        <v>5.6828015564202336E-4</v>
      </c>
      <c r="C180">
        <f t="shared" si="17"/>
        <v>5.6828015564202336E-4</v>
      </c>
      <c r="D180">
        <f t="shared" si="18"/>
        <v>5.6828015564202336E-4</v>
      </c>
      <c r="E180">
        <f t="shared" si="19"/>
        <v>5.6828015564202336E-4</v>
      </c>
      <c r="F180">
        <f t="shared" si="14"/>
        <v>5.4811036434382733E-4</v>
      </c>
      <c r="G180">
        <f t="shared" si="20"/>
        <v>4.7994247348744936E-4</v>
      </c>
      <c r="H180">
        <v>318</v>
      </c>
    </row>
    <row r="181" spans="1:8" x14ac:dyDescent="0.25">
      <c r="A181">
        <v>320</v>
      </c>
      <c r="B181">
        <f>VLOOKUP($B$2,'Standard Deposition Curves'!$B$6:$OL$11,(A181/2+1),FALSE)</f>
        <v>5.6356809338521403E-4</v>
      </c>
      <c r="C181">
        <f t="shared" si="17"/>
        <v>5.6356809338521403E-4</v>
      </c>
      <c r="D181">
        <f t="shared" si="18"/>
        <v>5.6356809338521403E-4</v>
      </c>
      <c r="E181">
        <f t="shared" si="19"/>
        <v>5.6356809338521403E-4</v>
      </c>
      <c r="F181">
        <f t="shared" si="14"/>
        <v>5.4420162716660773E-4</v>
      </c>
      <c r="G181">
        <f t="shared" si="20"/>
        <v>4.7674006256198963E-4</v>
      </c>
      <c r="H181">
        <v>320</v>
      </c>
    </row>
    <row r="182" spans="1:8" x14ac:dyDescent="0.25">
      <c r="A182">
        <v>322</v>
      </c>
      <c r="B182">
        <f>VLOOKUP($B$2,'Standard Deposition Curves'!$B$6:$OL$11,(A182/2+1),FALSE)</f>
        <v>5.5885603112840469E-4</v>
      </c>
      <c r="C182">
        <f t="shared" si="17"/>
        <v>5.5885603112840469E-4</v>
      </c>
      <c r="D182">
        <f t="shared" si="18"/>
        <v>5.5885603112840469E-4</v>
      </c>
      <c r="E182">
        <f t="shared" si="19"/>
        <v>5.5885603112840469E-4</v>
      </c>
      <c r="F182">
        <f t="shared" si="14"/>
        <v>5.4029288998938801E-4</v>
      </c>
      <c r="G182">
        <f t="shared" si="20"/>
        <v>4.7358617532616143E-4</v>
      </c>
      <c r="H182">
        <v>322</v>
      </c>
    </row>
    <row r="183" spans="1:8" x14ac:dyDescent="0.25">
      <c r="A183">
        <v>324</v>
      </c>
      <c r="B183">
        <f>VLOOKUP($B$2,'Standard Deposition Curves'!$B$6:$OL$11,(A183/2+1),FALSE)</f>
        <v>5.5414396887159536E-4</v>
      </c>
      <c r="C183">
        <f t="shared" si="17"/>
        <v>5.5414396887159536E-4</v>
      </c>
      <c r="D183">
        <f t="shared" si="18"/>
        <v>5.5414396887159536E-4</v>
      </c>
      <c r="E183">
        <f t="shared" si="19"/>
        <v>5.5414396887159536E-4</v>
      </c>
      <c r="F183">
        <f t="shared" si="14"/>
        <v>5.3675910859568446E-4</v>
      </c>
      <c r="G183">
        <f t="shared" si="20"/>
        <v>4.7048081177996471E-4</v>
      </c>
      <c r="H183">
        <v>324</v>
      </c>
    </row>
    <row r="184" spans="1:8" x14ac:dyDescent="0.25">
      <c r="A184">
        <v>326</v>
      </c>
      <c r="B184">
        <f>VLOOKUP($B$2,'Standard Deposition Curves'!$B$6:$OL$11,(A184/2+1),FALSE)</f>
        <v>5.5355642023346301E-4</v>
      </c>
      <c r="C184">
        <f t="shared" si="17"/>
        <v>5.5355642023346301E-4</v>
      </c>
      <c r="D184">
        <f t="shared" si="18"/>
        <v>5.5355642023346301E-4</v>
      </c>
      <c r="E184">
        <f t="shared" si="19"/>
        <v>5.5355642023346301E-4</v>
      </c>
      <c r="F184">
        <f t="shared" si="14"/>
        <v>5.3315033604527768E-4</v>
      </c>
      <c r="G184">
        <f t="shared" si="20"/>
        <v>4.6742740520332626E-4</v>
      </c>
      <c r="H184">
        <v>326</v>
      </c>
    </row>
    <row r="185" spans="1:8" x14ac:dyDescent="0.25">
      <c r="A185">
        <v>328</v>
      </c>
      <c r="B185">
        <f>VLOOKUP($B$2,'Standard Deposition Curves'!$B$6:$OL$11,(A185/2+1),FALSE)</f>
        <v>5.4884435797665368E-4</v>
      </c>
      <c r="C185">
        <f t="shared" si="17"/>
        <v>5.4884435797665368E-4</v>
      </c>
      <c r="D185">
        <f t="shared" si="18"/>
        <v>5.4884435797665368E-4</v>
      </c>
      <c r="E185">
        <f t="shared" si="19"/>
        <v>5.4884435797665368E-4</v>
      </c>
      <c r="F185">
        <f t="shared" si="14"/>
        <v>5.2924159886805807E-4</v>
      </c>
      <c r="G185">
        <f t="shared" si="20"/>
        <v>4.6433356221866159E-4</v>
      </c>
      <c r="H185">
        <v>328</v>
      </c>
    </row>
    <row r="186" spans="1:8" x14ac:dyDescent="0.25">
      <c r="A186">
        <v>330</v>
      </c>
      <c r="B186">
        <f>VLOOKUP($B$2,'Standard Deposition Curves'!$B$6:$OL$11,(A186/2+1),FALSE)</f>
        <v>5.4413229571984435E-4</v>
      </c>
      <c r="C186">
        <f t="shared" si="17"/>
        <v>5.4413229571984435E-4</v>
      </c>
      <c r="D186">
        <f t="shared" si="18"/>
        <v>5.4413229571984435E-4</v>
      </c>
      <c r="E186">
        <f t="shared" si="19"/>
        <v>5.4413229571984435E-4</v>
      </c>
      <c r="F186">
        <f t="shared" si="14"/>
        <v>5.2540785284754159E-4</v>
      </c>
      <c r="G186">
        <f t="shared" si="20"/>
        <v>4.6129633020523358E-4</v>
      </c>
      <c r="H186">
        <v>330</v>
      </c>
    </row>
    <row r="187" spans="1:8" x14ac:dyDescent="0.25">
      <c r="A187">
        <v>332</v>
      </c>
      <c r="B187">
        <f>VLOOKUP($B$2,'Standard Deposition Curves'!$B$6:$OL$11,(A187/2+1),FALSE)</f>
        <v>5.3942023346303502E-4</v>
      </c>
      <c r="C187">
        <f t="shared" si="17"/>
        <v>5.3942023346303502E-4</v>
      </c>
      <c r="D187">
        <f t="shared" si="18"/>
        <v>5.3942023346303502E-4</v>
      </c>
      <c r="E187">
        <f t="shared" si="19"/>
        <v>5.3942023346303502E-4</v>
      </c>
      <c r="F187">
        <f t="shared" si="14"/>
        <v>5.2168659356207996E-4</v>
      </c>
      <c r="G187">
        <f t="shared" si="20"/>
        <v>4.5831570916304241E-4</v>
      </c>
      <c r="H187">
        <v>332</v>
      </c>
    </row>
    <row r="188" spans="1:8" x14ac:dyDescent="0.25">
      <c r="A188">
        <v>334</v>
      </c>
      <c r="B188">
        <f>VLOOKUP($B$2,'Standard Deposition Curves'!$B$6:$OL$11,(A188/2+1),FALSE)</f>
        <v>5.3470817120622558E-4</v>
      </c>
      <c r="C188">
        <f t="shared" si="17"/>
        <v>5.3470817120622558E-4</v>
      </c>
      <c r="D188">
        <f t="shared" si="18"/>
        <v>5.3470817120622558E-4</v>
      </c>
      <c r="E188">
        <f t="shared" si="19"/>
        <v>5.3470817120622558E-4</v>
      </c>
      <c r="F188">
        <f t="shared" si="14"/>
        <v>5.1813123452423067E-4</v>
      </c>
      <c r="G188">
        <f t="shared" si="20"/>
        <v>4.554113069352252E-4</v>
      </c>
      <c r="H188">
        <v>334</v>
      </c>
    </row>
    <row r="189" spans="1:8" x14ac:dyDescent="0.25">
      <c r="A189">
        <v>336</v>
      </c>
      <c r="B189">
        <f>VLOOKUP($B$2,'Standard Deposition Curves'!$B$6:$OL$11,(A189/2+1),FALSE)</f>
        <v>5.3412062256809334E-4</v>
      </c>
      <c r="C189">
        <f t="shared" si="17"/>
        <v>5.3412062256809334E-4</v>
      </c>
      <c r="D189">
        <f t="shared" si="18"/>
        <v>5.3412062256809334E-4</v>
      </c>
      <c r="E189">
        <f t="shared" si="19"/>
        <v>5.3412062256809334E-4</v>
      </c>
      <c r="F189">
        <f t="shared" si="14"/>
        <v>5.1472585779978764E-4</v>
      </c>
      <c r="G189">
        <f t="shared" si="20"/>
        <v>4.5257969024185531E-4</v>
      </c>
      <c r="H189">
        <v>336</v>
      </c>
    </row>
    <row r="190" spans="1:8" x14ac:dyDescent="0.25">
      <c r="A190">
        <v>338</v>
      </c>
      <c r="B190">
        <f>VLOOKUP($B$2,'Standard Deposition Curves'!$B$6:$OL$11,(A190/2+1),FALSE)</f>
        <v>5.2958365758754857E-4</v>
      </c>
      <c r="C190">
        <f t="shared" si="17"/>
        <v>5.2958365758754857E-4</v>
      </c>
      <c r="D190">
        <f t="shared" si="18"/>
        <v>5.2958365758754857E-4</v>
      </c>
      <c r="E190">
        <f t="shared" si="19"/>
        <v>5.2958365758754857E-4</v>
      </c>
      <c r="F190">
        <f t="shared" si="14"/>
        <v>5.1109550760523512E-4</v>
      </c>
      <c r="G190">
        <f t="shared" si="20"/>
        <v>4.4973998626688007E-4</v>
      </c>
      <c r="H190">
        <v>338</v>
      </c>
    </row>
    <row r="191" spans="1:8" x14ac:dyDescent="0.25">
      <c r="A191">
        <v>340</v>
      </c>
      <c r="B191">
        <f>VLOOKUP($B$2,'Standard Deposition Curves'!$B$6:$OL$11,(A191/2+1),FALSE)</f>
        <v>5.2528404669260702E-4</v>
      </c>
      <c r="C191">
        <f t="shared" si="17"/>
        <v>5.2528404669260702E-4</v>
      </c>
      <c r="D191">
        <f t="shared" si="18"/>
        <v>5.2528404669260702E-4</v>
      </c>
      <c r="E191">
        <f t="shared" si="19"/>
        <v>5.2528404669260702E-4</v>
      </c>
      <c r="F191">
        <f t="shared" si="14"/>
        <v>5.076367173682348E-4</v>
      </c>
      <c r="G191">
        <f t="shared" si="20"/>
        <v>4.4698924238956264E-4</v>
      </c>
      <c r="H191">
        <v>340</v>
      </c>
    </row>
    <row r="192" spans="1:8" x14ac:dyDescent="0.25">
      <c r="A192">
        <v>342</v>
      </c>
      <c r="B192">
        <f>VLOOKUP($B$2,'Standard Deposition Curves'!$B$6:$OL$11,(A192/2+1),FALSE)</f>
        <v>5.2057198443579769E-4</v>
      </c>
      <c r="C192">
        <f t="shared" si="17"/>
        <v>5.2057198443579769E-4</v>
      </c>
      <c r="D192">
        <f t="shared" si="18"/>
        <v>5.2057198443579769E-4</v>
      </c>
      <c r="E192">
        <f t="shared" si="19"/>
        <v>5.2057198443579769E-4</v>
      </c>
      <c r="F192">
        <f t="shared" si="14"/>
        <v>5.0434382737884695E-4</v>
      </c>
      <c r="G192">
        <f t="shared" si="20"/>
        <v>4.4429510948348205E-4</v>
      </c>
      <c r="H192">
        <v>342</v>
      </c>
    </row>
    <row r="193" spans="1:8" x14ac:dyDescent="0.25">
      <c r="A193">
        <v>344</v>
      </c>
      <c r="B193">
        <f>VLOOKUP($B$2,'Standard Deposition Curves'!$B$6:$OL$11,(A193/2+1),FALSE)</f>
        <v>5.1998443579766534E-4</v>
      </c>
      <c r="C193">
        <f t="shared" si="17"/>
        <v>5.1998443579766534E-4</v>
      </c>
      <c r="D193">
        <f t="shared" si="18"/>
        <v>5.1998443579766534E-4</v>
      </c>
      <c r="E193">
        <f t="shared" si="19"/>
        <v>5.1998443579766534E-4</v>
      </c>
      <c r="F193">
        <f t="shared" si="14"/>
        <v>5.0120091970286523E-4</v>
      </c>
      <c r="G193">
        <f t="shared" si="20"/>
        <v>4.4167376211184852E-4</v>
      </c>
      <c r="H193">
        <v>344</v>
      </c>
    </row>
    <row r="194" spans="1:8" x14ac:dyDescent="0.25">
      <c r="A194">
        <v>346</v>
      </c>
      <c r="B194">
        <f>VLOOKUP($B$2,'Standard Deposition Curves'!$B$6:$OL$11,(A194/2+1),FALSE)</f>
        <v>5.1444747081712055E-4</v>
      </c>
      <c r="C194">
        <f t="shared" si="17"/>
        <v>5.1444747081712055E-4</v>
      </c>
      <c r="D194">
        <f t="shared" si="18"/>
        <v>5.1444747081712055E-4</v>
      </c>
      <c r="E194">
        <f t="shared" si="19"/>
        <v>5.1444747081712055E-4</v>
      </c>
      <c r="F194">
        <f t="shared" si="14"/>
        <v>4.9779554297842241E-4</v>
      </c>
      <c r="G194">
        <f t="shared" si="20"/>
        <v>4.3904776073853659E-4</v>
      </c>
      <c r="H194">
        <v>346</v>
      </c>
    </row>
    <row r="195" spans="1:8" x14ac:dyDescent="0.25">
      <c r="A195">
        <v>348</v>
      </c>
      <c r="B195">
        <f>VLOOKUP($B$2,'Standard Deposition Curves'!$B$6:$OL$11,(A195/2+1),FALSE)</f>
        <v>5.1056031128404668E-4</v>
      </c>
      <c r="C195">
        <f t="shared" si="17"/>
        <v>5.1056031128404668E-4</v>
      </c>
      <c r="D195">
        <f t="shared" si="18"/>
        <v>5.1056031128404668E-4</v>
      </c>
      <c r="E195">
        <f t="shared" si="19"/>
        <v>5.1056031128404668E-4</v>
      </c>
      <c r="F195">
        <f t="shared" si="14"/>
        <v>4.9450265298903444E-4</v>
      </c>
      <c r="G195">
        <f t="shared" si="20"/>
        <v>4.3650263218127707E-4</v>
      </c>
      <c r="H195">
        <v>348</v>
      </c>
    </row>
    <row r="196" spans="1:8" x14ac:dyDescent="0.25">
      <c r="A196">
        <v>350</v>
      </c>
      <c r="B196">
        <f>VLOOKUP($B$2,'Standard Deposition Curves'!$B$6:$OL$11,(A196/2+1),FALSE)</f>
        <v>5.0667315175097281E-4</v>
      </c>
      <c r="C196">
        <f t="shared" si="17"/>
        <v>5.0667315175097281E-4</v>
      </c>
      <c r="D196">
        <f t="shared" si="18"/>
        <v>5.0667315175097281E-4</v>
      </c>
      <c r="E196">
        <f t="shared" si="19"/>
        <v>5.0667315175097281E-4</v>
      </c>
      <c r="F196">
        <f t="shared" si="14"/>
        <v>4.9117226742129486E-4</v>
      </c>
      <c r="G196">
        <f t="shared" si="20"/>
        <v>4.3400602731364914E-4</v>
      </c>
      <c r="H196">
        <v>350</v>
      </c>
    </row>
    <row r="197" spans="1:8" x14ac:dyDescent="0.25">
      <c r="A197">
        <v>352</v>
      </c>
      <c r="B197">
        <f>VLOOKUP($B$2,'Standard Deposition Curves'!$B$6:$OL$11,(A197/2+1),FALSE)</f>
        <v>5.0319844357976651E-4</v>
      </c>
      <c r="C197">
        <f t="shared" si="17"/>
        <v>5.0319844357976651E-4</v>
      </c>
      <c r="D197">
        <f t="shared" si="18"/>
        <v>5.0319844357976651E-4</v>
      </c>
      <c r="E197">
        <f t="shared" si="19"/>
        <v>5.0319844357976651E-4</v>
      </c>
      <c r="F197">
        <f t="shared" si="14"/>
        <v>4.8780438627520339E-4</v>
      </c>
      <c r="G197">
        <f t="shared" si="20"/>
        <v>4.3156603341725793E-4</v>
      </c>
      <c r="H197">
        <v>352</v>
      </c>
    </row>
    <row r="198" spans="1:8" x14ac:dyDescent="0.25">
      <c r="A198">
        <v>354</v>
      </c>
      <c r="B198">
        <f>VLOOKUP($B$2,'Standard Deposition Curves'!$B$6:$OL$11,(A198/2+1),FALSE)</f>
        <v>5.0031128404669266E-4</v>
      </c>
      <c r="C198">
        <f t="shared" si="17"/>
        <v>5.0031128404669266E-4</v>
      </c>
      <c r="D198">
        <f t="shared" si="18"/>
        <v>5.0031128404669266E-4</v>
      </c>
      <c r="E198">
        <f t="shared" si="19"/>
        <v>5.0031128404669266E-4</v>
      </c>
      <c r="F198">
        <f t="shared" si="14"/>
        <v>4.843615139724089E-4</v>
      </c>
      <c r="G198">
        <f t="shared" si="20"/>
        <v>4.2917799649042494E-4</v>
      </c>
      <c r="H198">
        <v>354</v>
      </c>
    </row>
    <row r="199" spans="1:8" x14ac:dyDescent="0.25">
      <c r="A199">
        <v>356</v>
      </c>
      <c r="B199">
        <f>VLOOKUP($B$2,'Standard Deposition Curves'!$B$6:$OL$11,(A199/2+1),FALSE)</f>
        <v>4.9724902723735404E-4</v>
      </c>
      <c r="C199">
        <f t="shared" si="17"/>
        <v>4.9724902723735404E-4</v>
      </c>
      <c r="D199">
        <f t="shared" si="18"/>
        <v>4.9724902723735404E-4</v>
      </c>
      <c r="E199">
        <f t="shared" si="19"/>
        <v>4.9724902723735404E-4</v>
      </c>
      <c r="F199">
        <f t="shared" si="14"/>
        <v>4.8088114609126274E-4</v>
      </c>
      <c r="G199">
        <f t="shared" si="20"/>
        <v>4.2681887541008614E-4</v>
      </c>
      <c r="H199">
        <v>356</v>
      </c>
    </row>
    <row r="200" spans="1:8" x14ac:dyDescent="0.25">
      <c r="A200">
        <v>358</v>
      </c>
      <c r="B200">
        <f>VLOOKUP($B$2,'Standard Deposition Curves'!$B$6:$OL$11,(A200/2+1),FALSE)</f>
        <v>4.9418677042801563E-4</v>
      </c>
      <c r="C200">
        <f t="shared" si="17"/>
        <v>4.9418677042801563E-4</v>
      </c>
      <c r="D200">
        <f t="shared" si="18"/>
        <v>4.9418677042801563E-4</v>
      </c>
      <c r="E200">
        <f t="shared" si="19"/>
        <v>4.9418677042801563E-4</v>
      </c>
      <c r="F200">
        <f t="shared" si="14"/>
        <v>4.7736328263176501E-4</v>
      </c>
      <c r="G200">
        <f t="shared" si="20"/>
        <v>4.244840161745633E-4</v>
      </c>
      <c r="H200">
        <v>358</v>
      </c>
    </row>
    <row r="201" spans="1:8" x14ac:dyDescent="0.25">
      <c r="A201">
        <v>360</v>
      </c>
      <c r="B201">
        <f>VLOOKUP($B$2,'Standard Deposition Curves'!$B$6:$OL$11,(A201/2+1),FALSE)</f>
        <v>4.9153696498054479E-4</v>
      </c>
      <c r="C201">
        <f t="shared" si="17"/>
        <v>4.9153696498054479E-4</v>
      </c>
      <c r="D201">
        <f t="shared" si="18"/>
        <v>4.9153696498054479E-4</v>
      </c>
      <c r="E201">
        <f t="shared" si="19"/>
        <v>4.9153696498054479E-4</v>
      </c>
      <c r="F201">
        <f t="shared" si="14"/>
        <v>4.7380792359391578E-4</v>
      </c>
      <c r="G201">
        <f t="shared" si="20"/>
        <v>4.2218150606546123E-4</v>
      </c>
      <c r="H201">
        <v>360</v>
      </c>
    </row>
    <row r="202" spans="1:8" x14ac:dyDescent="0.25">
      <c r="A202">
        <v>362</v>
      </c>
      <c r="B202">
        <f>VLOOKUP($B$2,'Standard Deposition Curves'!$B$6:$OL$11,(A202/2+1),FALSE)</f>
        <v>4.8906225680933851E-4</v>
      </c>
      <c r="C202">
        <f t="shared" si="17"/>
        <v>4.8906225680933851E-4</v>
      </c>
      <c r="D202">
        <f t="shared" si="18"/>
        <v>4.8906225680933851E-4</v>
      </c>
      <c r="E202">
        <f t="shared" si="19"/>
        <v>4.8906225680933851E-4</v>
      </c>
      <c r="F202">
        <f t="shared" si="14"/>
        <v>4.7026848249027243E-4</v>
      </c>
      <c r="G202">
        <f t="shared" si="20"/>
        <v>4.199066910811018E-4</v>
      </c>
      <c r="H202">
        <v>362</v>
      </c>
    </row>
    <row r="203" spans="1:8" x14ac:dyDescent="0.25">
      <c r="A203">
        <v>364</v>
      </c>
      <c r="B203">
        <f>VLOOKUP($B$2,'Standard Deposition Curves'!$B$6:$OL$11,(A203/2+1),FALSE)</f>
        <v>4.86E-4</v>
      </c>
      <c r="C203">
        <f t="shared" si="17"/>
        <v>4.86E-4</v>
      </c>
      <c r="D203">
        <f t="shared" si="18"/>
        <v>4.86E-4</v>
      </c>
      <c r="E203">
        <f t="shared" si="19"/>
        <v>4.86E-4</v>
      </c>
      <c r="F203">
        <f t="shared" si="14"/>
        <v>4.6667562787407142E-4</v>
      </c>
      <c r="G203">
        <f t="shared" si="20"/>
        <v>4.1764461738002601E-4</v>
      </c>
      <c r="H203">
        <v>364</v>
      </c>
    </row>
    <row r="204" spans="1:8" x14ac:dyDescent="0.25">
      <c r="A204">
        <v>366</v>
      </c>
      <c r="B204">
        <f>VLOOKUP($B$2,'Standard Deposition Curves'!$B$6:$OL$11,(A204/2+1),FALSE)</f>
        <v>4.8252529182879375E-4</v>
      </c>
      <c r="C204">
        <f t="shared" si="17"/>
        <v>4.8252529182879375E-4</v>
      </c>
      <c r="D204">
        <f t="shared" si="18"/>
        <v>4.8252529182879375E-4</v>
      </c>
      <c r="E204">
        <f t="shared" si="19"/>
        <v>4.8252529182879375E-4</v>
      </c>
      <c r="F204">
        <f t="shared" si="14"/>
        <v>4.6308277325787046E-4</v>
      </c>
      <c r="G204">
        <f t="shared" si="20"/>
        <v>4.1540680552376602E-4</v>
      </c>
      <c r="H204">
        <v>366</v>
      </c>
    </row>
    <row r="205" spans="1:8" x14ac:dyDescent="0.25">
      <c r="A205">
        <v>368</v>
      </c>
      <c r="B205">
        <f>VLOOKUP($B$2,'Standard Deposition Curves'!$B$6:$OL$11,(A205/2+1),FALSE)</f>
        <v>4.7822568093385215E-4</v>
      </c>
      <c r="C205">
        <f t="shared" si="17"/>
        <v>4.7822568093385215E-4</v>
      </c>
      <c r="D205">
        <f t="shared" si="18"/>
        <v>4.7822568093385215E-4</v>
      </c>
      <c r="E205">
        <f t="shared" si="19"/>
        <v>4.7822568093385215E-4</v>
      </c>
      <c r="F205">
        <f t="shared" si="14"/>
        <v>4.5958082773257867E-4</v>
      </c>
      <c r="G205">
        <f t="shared" si="20"/>
        <v>4.1320134279392696E-4</v>
      </c>
      <c r="H205">
        <v>368</v>
      </c>
    </row>
    <row r="206" spans="1:8" x14ac:dyDescent="0.25">
      <c r="A206">
        <v>370</v>
      </c>
      <c r="B206">
        <f>VLOOKUP($B$2,'Standard Deposition Curves'!$B$6:$OL$11,(A206/2+1),FALSE)</f>
        <v>4.7392607003891049E-4</v>
      </c>
      <c r="C206">
        <f t="shared" si="17"/>
        <v>4.7392607003891049E-4</v>
      </c>
      <c r="D206">
        <f t="shared" si="18"/>
        <v>4.7392607003891049E-4</v>
      </c>
      <c r="E206">
        <f t="shared" si="19"/>
        <v>4.7392607003891049E-4</v>
      </c>
      <c r="F206">
        <f t="shared" si="14"/>
        <v>4.5619136894234163E-4</v>
      </c>
      <c r="G206">
        <f t="shared" si="20"/>
        <v>4.1105592431525141E-4</v>
      </c>
      <c r="H206">
        <v>370</v>
      </c>
    </row>
    <row r="207" spans="1:8" x14ac:dyDescent="0.25">
      <c r="A207">
        <v>372</v>
      </c>
      <c r="B207">
        <f>VLOOKUP($B$2,'Standard Deposition Curves'!$B$6:$OL$11,(A207/2+1),FALSE)</f>
        <v>4.6962645914396884E-4</v>
      </c>
      <c r="C207">
        <f t="shared" si="17"/>
        <v>4.6962645914396884E-4</v>
      </c>
      <c r="D207">
        <f t="shared" si="18"/>
        <v>4.6962645914396884E-4</v>
      </c>
      <c r="E207">
        <f t="shared" si="19"/>
        <v>4.6962645914396884E-4</v>
      </c>
      <c r="F207">
        <f t="shared" si="14"/>
        <v>4.529518924655111E-4</v>
      </c>
      <c r="G207">
        <f t="shared" si="20"/>
        <v>4.089671168078126E-4</v>
      </c>
      <c r="H207">
        <v>372</v>
      </c>
    </row>
    <row r="208" spans="1:8" x14ac:dyDescent="0.25">
      <c r="A208">
        <v>374</v>
      </c>
      <c r="B208">
        <f>VLOOKUP($B$2,'Standard Deposition Curves'!$B$6:$OL$11,(A208/2+1),FALSE)</f>
        <v>4.6532684824902718E-4</v>
      </c>
      <c r="C208">
        <f t="shared" si="17"/>
        <v>4.6532684824902718E-4</v>
      </c>
      <c r="D208">
        <f t="shared" si="18"/>
        <v>4.6532684824902718E-4</v>
      </c>
      <c r="E208">
        <f t="shared" si="19"/>
        <v>4.6532684824902718E-4</v>
      </c>
      <c r="F208">
        <f t="shared" si="14"/>
        <v>4.4991581181464448E-4</v>
      </c>
      <c r="G208">
        <f t="shared" si="20"/>
        <v>4.0693492027161056E-4</v>
      </c>
      <c r="H208">
        <v>374</v>
      </c>
    </row>
    <row r="209" spans="1:8" x14ac:dyDescent="0.25">
      <c r="A209">
        <v>376</v>
      </c>
      <c r="B209">
        <f>VLOOKUP($B$2,'Standard Deposition Curves'!$B$6:$OL$11,(A209/2+1),FALSE)</f>
        <v>4.6202723735408555E-4</v>
      </c>
      <c r="C209">
        <f t="shared" si="17"/>
        <v>4.6202723735408555E-4</v>
      </c>
      <c r="D209">
        <f t="shared" si="18"/>
        <v>4.6202723735408555E-4</v>
      </c>
      <c r="E209">
        <f t="shared" si="19"/>
        <v>4.6202723735408555E-4</v>
      </c>
      <c r="F209">
        <f t="shared" si="14"/>
        <v>4.4702971347718428E-4</v>
      </c>
      <c r="G209">
        <f t="shared" si="20"/>
        <v>4.0495933470664525E-4</v>
      </c>
      <c r="H209">
        <v>376</v>
      </c>
    </row>
    <row r="210" spans="1:8" x14ac:dyDescent="0.25">
      <c r="A210">
        <v>378</v>
      </c>
      <c r="B210">
        <f>VLOOKUP($B$2,'Standard Deposition Curves'!$B$6:$OL$11,(A210/2+1),FALSE)</f>
        <v>4.5855252918287936E-4</v>
      </c>
      <c r="C210">
        <f t="shared" si="17"/>
        <v>4.5855252918287936E-4</v>
      </c>
      <c r="D210">
        <f t="shared" si="18"/>
        <v>4.5855252918287936E-4</v>
      </c>
      <c r="E210">
        <f t="shared" si="19"/>
        <v>4.5855252918287936E-4</v>
      </c>
      <c r="F210">
        <f t="shared" ref="F210:F221" si="21">AVERAGE(B210:B220)</f>
        <v>4.4420268836222149E-4</v>
      </c>
      <c r="G210">
        <f t="shared" si="20"/>
        <v>4.0302075226977954E-4</v>
      </c>
      <c r="H210">
        <v>378</v>
      </c>
    </row>
    <row r="211" spans="1:8" x14ac:dyDescent="0.25">
      <c r="A211">
        <v>380</v>
      </c>
      <c r="B211">
        <f>VLOOKUP($B$2,'Standard Deposition Curves'!$B$6:$OL$11,(A211/2+1),FALSE)</f>
        <v>4.5507782101167316E-4</v>
      </c>
      <c r="C211">
        <f t="shared" si="17"/>
        <v>4.5507782101167316E-4</v>
      </c>
      <c r="D211">
        <f t="shared" si="18"/>
        <v>4.5507782101167316E-4</v>
      </c>
      <c r="E211">
        <f t="shared" si="19"/>
        <v>4.5507782101167316E-4</v>
      </c>
      <c r="F211">
        <f t="shared" si="21"/>
        <v>4.4145065440396187E-4</v>
      </c>
      <c r="G211">
        <f t="shared" si="20"/>
        <v>4.0112260624094E-4</v>
      </c>
      <c r="H211">
        <v>380</v>
      </c>
    </row>
    <row r="212" spans="1:8" x14ac:dyDescent="0.25">
      <c r="A212">
        <v>382</v>
      </c>
      <c r="B212">
        <f>VLOOKUP($B$2,'Standard Deposition Curves'!$B$6:$OL$11,(A212/2+1),FALSE)</f>
        <v>4.5260311284046689E-4</v>
      </c>
      <c r="C212">
        <f t="shared" si="17"/>
        <v>4.5260311284046689E-4</v>
      </c>
      <c r="D212">
        <f t="shared" si="18"/>
        <v>4.5260311284046689E-4</v>
      </c>
      <c r="E212">
        <f t="shared" si="19"/>
        <v>4.5260311284046689E-4</v>
      </c>
      <c r="F212">
        <f t="shared" si="21"/>
        <v>4.3882702511496288E-4</v>
      </c>
      <c r="G212">
        <f t="shared" si="20"/>
        <v>3.9929259174486918E-4</v>
      </c>
      <c r="H212">
        <v>382</v>
      </c>
    </row>
    <row r="213" spans="1:8" x14ac:dyDescent="0.25">
      <c r="A213">
        <v>384</v>
      </c>
      <c r="B213">
        <f>VLOOKUP($B$2,'Standard Deposition Curves'!$B$6:$OL$11,(A213/2+1),FALSE)</f>
        <v>4.4954085603112837E-4</v>
      </c>
      <c r="C213">
        <f t="shared" si="17"/>
        <v>4.4954085603112837E-4</v>
      </c>
      <c r="D213">
        <f t="shared" si="18"/>
        <v>4.4954085603112837E-4</v>
      </c>
      <c r="E213">
        <f t="shared" si="19"/>
        <v>4.4954085603112837E-4</v>
      </c>
      <c r="F213">
        <f t="shared" si="21"/>
        <v>4.3614998231340644E-4</v>
      </c>
      <c r="G213">
        <f t="shared" si="20"/>
        <v>3.974914930952926E-4</v>
      </c>
      <c r="H213">
        <v>384</v>
      </c>
    </row>
    <row r="214" spans="1:8" x14ac:dyDescent="0.25">
      <c r="A214">
        <v>386</v>
      </c>
      <c r="B214">
        <f>VLOOKUP($B$2,'Standard Deposition Curves'!$B$6:$OL$11,(A214/2+1),FALSE)</f>
        <v>4.4647859922178985E-4</v>
      </c>
      <c r="C214">
        <f t="shared" si="17"/>
        <v>4.4647859922178985E-4</v>
      </c>
      <c r="D214">
        <f t="shared" si="18"/>
        <v>4.4647859922178985E-4</v>
      </c>
      <c r="E214">
        <f t="shared" si="19"/>
        <v>4.4647859922178985E-4</v>
      </c>
      <c r="F214">
        <f t="shared" si="21"/>
        <v>4.3351043509020157E-4</v>
      </c>
      <c r="G214">
        <f t="shared" si="20"/>
        <v>3.9573083085374226E-4</v>
      </c>
      <c r="H214">
        <v>386</v>
      </c>
    </row>
    <row r="215" spans="1:8" x14ac:dyDescent="0.25">
      <c r="A215">
        <v>388</v>
      </c>
      <c r="B215">
        <f>VLOOKUP($B$2,'Standard Deposition Curves'!$B$6:$OL$11,(A215/2+1),FALSE)</f>
        <v>4.4400389105058358E-4</v>
      </c>
      <c r="C215">
        <f t="shared" si="17"/>
        <v>4.4400389105058358E-4</v>
      </c>
      <c r="D215">
        <f t="shared" si="18"/>
        <v>4.4400389105058358E-4</v>
      </c>
      <c r="E215">
        <f t="shared" si="19"/>
        <v>4.4400389105058358E-4</v>
      </c>
      <c r="F215">
        <f t="shared" si="21"/>
        <v>4.3087088786699675E-4</v>
      </c>
      <c r="G215">
        <f t="shared" si="20"/>
        <v>3.940106050202182E-4</v>
      </c>
      <c r="H215">
        <v>388</v>
      </c>
    </row>
    <row r="216" spans="1:8" x14ac:dyDescent="0.25">
      <c r="A216">
        <v>390</v>
      </c>
      <c r="B216">
        <f>VLOOKUP($B$2,'Standard Deposition Curves'!$B$6:$OL$11,(A216/2+1),FALSE)</f>
        <v>4.4094163424124511E-4</v>
      </c>
      <c r="C216">
        <f t="shared" si="17"/>
        <v>4.4094163424124511E-4</v>
      </c>
      <c r="D216">
        <f t="shared" si="18"/>
        <v>4.4094163424124511E-4</v>
      </c>
      <c r="E216">
        <f t="shared" si="19"/>
        <v>4.4094163424124511E-4</v>
      </c>
      <c r="F216">
        <f t="shared" si="21"/>
        <v>4.2826883622214355E-4</v>
      </c>
      <c r="G216">
        <f t="shared" si="20"/>
        <v>3.9232738231479363E-4</v>
      </c>
      <c r="H216">
        <v>390</v>
      </c>
    </row>
    <row r="217" spans="1:8" x14ac:dyDescent="0.25">
      <c r="A217">
        <v>392</v>
      </c>
      <c r="B217">
        <f>VLOOKUP($B$2,'Standard Deposition Curves'!$B$6:$OL$11,(A217/2+1),FALSE)</f>
        <v>4.3829182879377433E-4</v>
      </c>
      <c r="C217">
        <f t="shared" si="17"/>
        <v>4.3829182879377433E-4</v>
      </c>
      <c r="D217">
        <f t="shared" si="18"/>
        <v>4.3829182879377433E-4</v>
      </c>
      <c r="E217">
        <f t="shared" si="19"/>
        <v>4.3829182879377433E-4</v>
      </c>
      <c r="F217">
        <f t="shared" si="21"/>
        <v>4.2574177573399363E-4</v>
      </c>
      <c r="G217">
        <f t="shared" si="20"/>
        <v>3.9070420386053253E-4</v>
      </c>
      <c r="H217">
        <v>392</v>
      </c>
    </row>
    <row r="218" spans="1:8" x14ac:dyDescent="0.25">
      <c r="A218">
        <v>394</v>
      </c>
      <c r="B218">
        <f>VLOOKUP($B$2,'Standard Deposition Curves'!$B$6:$OL$11,(A218/2+1),FALSE)</f>
        <v>4.3622957198443573E-4</v>
      </c>
      <c r="C218">
        <f t="shared" si="17"/>
        <v>4.3622957198443573E-4</v>
      </c>
      <c r="D218">
        <f t="shared" si="18"/>
        <v>4.3622957198443573E-4</v>
      </c>
      <c r="E218">
        <f t="shared" si="19"/>
        <v>4.3622957198443573E-4</v>
      </c>
      <c r="F218">
        <f t="shared" si="21"/>
        <v>4.2325221082419522E-4</v>
      </c>
      <c r="G218">
        <f t="shared" si="20"/>
        <v>3.8911337453269247E-4</v>
      </c>
      <c r="H218">
        <v>394</v>
      </c>
    </row>
    <row r="219" spans="1:8" x14ac:dyDescent="0.25">
      <c r="A219">
        <v>396</v>
      </c>
      <c r="B219">
        <f>VLOOKUP($B$2,'Standard Deposition Curves'!$B$6:$OL$11,(A219/2+1),FALSE)</f>
        <v>4.3357976653696494E-4</v>
      </c>
      <c r="C219">
        <f t="shared" si="17"/>
        <v>4.3357976653696494E-4</v>
      </c>
      <c r="D219">
        <f t="shared" si="18"/>
        <v>4.3357976653696494E-4</v>
      </c>
      <c r="E219">
        <f t="shared" si="19"/>
        <v>4.3357976653696494E-4</v>
      </c>
      <c r="F219">
        <f t="shared" si="21"/>
        <v>4.2080014149274854E-4</v>
      </c>
      <c r="G219">
        <f t="shared" si="20"/>
        <v>3.8753528648813611E-4</v>
      </c>
      <c r="H219">
        <v>396</v>
      </c>
    </row>
    <row r="220" spans="1:8" x14ac:dyDescent="0.25">
      <c r="A220">
        <v>398</v>
      </c>
      <c r="B220">
        <f>VLOOKUP($B$2,'Standard Deposition Curves'!$B$6:$OL$11,(A220/2+1),FALSE)</f>
        <v>4.3092996108949416E-4</v>
      </c>
      <c r="C220">
        <f t="shared" si="17"/>
        <v>4.3092996108949416E-4</v>
      </c>
      <c r="D220">
        <f t="shared" si="18"/>
        <v>4.3092996108949416E-4</v>
      </c>
      <c r="E220">
        <f t="shared" si="19"/>
        <v>4.3092996108949416E-4</v>
      </c>
      <c r="F220">
        <f t="shared" si="21"/>
        <v>4.183480721613017E-4</v>
      </c>
      <c r="G220">
        <f t="shared" si="20"/>
        <v>3.8598146028839543E-4</v>
      </c>
      <c r="H220">
        <v>398</v>
      </c>
    </row>
    <row r="221" spans="1:8" x14ac:dyDescent="0.25">
      <c r="A221">
        <v>400</v>
      </c>
      <c r="B221">
        <f>VLOOKUP($B$2,'Standard Deposition Curves'!$B$6:$OL$11,(A221/2+1),FALSE)</f>
        <v>4.2828015564202332E-4</v>
      </c>
      <c r="C221">
        <f t="shared" si="17"/>
        <v>4.2828015564202332E-4</v>
      </c>
      <c r="D221">
        <f t="shared" si="18"/>
        <v>4.2828015564202332E-4</v>
      </c>
      <c r="E221">
        <f t="shared" si="19"/>
        <v>4.2828015564202332E-4</v>
      </c>
      <c r="F221">
        <f t="shared" si="21"/>
        <v>4.1598691192076408E-4</v>
      </c>
      <c r="G221">
        <f t="shared" si="20"/>
        <v>3.8446341649500264E-4</v>
      </c>
      <c r="H221">
        <v>400</v>
      </c>
    </row>
    <row r="222" spans="1:8" x14ac:dyDescent="0.25">
      <c r="A222">
        <v>402</v>
      </c>
      <c r="B222">
        <f>VLOOKUP($B$2,'Standard Deposition Curves'!$B$6:$OL$11,(A222/2+1),FALSE)</f>
        <v>4.2621789883268482E-4</v>
      </c>
      <c r="C222"/>
      <c r="D222"/>
      <c r="E222"/>
      <c r="F222"/>
      <c r="G222"/>
      <c r="H222"/>
    </row>
    <row r="223" spans="1:8" x14ac:dyDescent="0.25">
      <c r="A223">
        <v>404</v>
      </c>
      <c r="B223">
        <f>VLOOKUP($B$2,'Standard Deposition Curves'!$B$6:$OL$11,(A223/2+1),FALSE)</f>
        <v>4.2315564202334631E-4</v>
      </c>
      <c r="C223"/>
      <c r="D223"/>
      <c r="E223"/>
      <c r="F223"/>
      <c r="G223"/>
      <c r="H223"/>
    </row>
    <row r="224" spans="1:8" x14ac:dyDescent="0.25">
      <c r="A224">
        <v>406</v>
      </c>
      <c r="B224">
        <f>VLOOKUP($B$2,'Standard Deposition Curves'!$B$6:$OL$11,(A224/2+1),FALSE)</f>
        <v>4.2050583657587547E-4</v>
      </c>
      <c r="C224"/>
      <c r="D224"/>
      <c r="E224"/>
      <c r="F224"/>
      <c r="G224"/>
      <c r="H224"/>
    </row>
    <row r="225" spans="1:8" x14ac:dyDescent="0.25">
      <c r="A225">
        <v>408</v>
      </c>
      <c r="B225">
        <f>VLOOKUP($B$2,'Standard Deposition Curves'!$B$6:$OL$11,(A225/2+1),FALSE)</f>
        <v>4.1744357976653695E-4</v>
      </c>
      <c r="C225"/>
      <c r="D225"/>
      <c r="E225"/>
      <c r="F225"/>
      <c r="G225"/>
      <c r="H225"/>
    </row>
    <row r="226" spans="1:8" x14ac:dyDescent="0.25">
      <c r="A226">
        <v>410</v>
      </c>
      <c r="B226">
        <f>VLOOKUP($B$2,'Standard Deposition Curves'!$B$6:$OL$11,(A226/2+1),FALSE)</f>
        <v>4.1538132295719846E-4</v>
      </c>
      <c r="C226"/>
      <c r="D226"/>
      <c r="E226"/>
      <c r="F226"/>
      <c r="G226"/>
      <c r="H226"/>
    </row>
    <row r="227" spans="1:8" x14ac:dyDescent="0.25">
      <c r="A227">
        <v>412</v>
      </c>
      <c r="B227">
        <f>VLOOKUP($B$2,'Standard Deposition Curves'!$B$6:$OL$11,(A227/2+1),FALSE)</f>
        <v>4.131439688715953E-4</v>
      </c>
      <c r="C227"/>
      <c r="D227"/>
      <c r="E227"/>
      <c r="F227"/>
      <c r="G227"/>
      <c r="H227"/>
    </row>
    <row r="228" spans="1:8" x14ac:dyDescent="0.25">
      <c r="A228">
        <v>414</v>
      </c>
      <c r="B228">
        <f>VLOOKUP($B$2,'Standard Deposition Curves'!$B$6:$OL$11,(A228/2+1),FALSE)</f>
        <v>4.1090661478599219E-4</v>
      </c>
      <c r="C228"/>
      <c r="D228"/>
      <c r="E228"/>
      <c r="F228"/>
      <c r="G228"/>
      <c r="H228"/>
    </row>
    <row r="229" spans="1:8" x14ac:dyDescent="0.25">
      <c r="A229">
        <v>416</v>
      </c>
      <c r="B229">
        <f>VLOOKUP($B$2,'Standard Deposition Curves'!$B$6:$OL$11,(A229/2+1),FALSE)</f>
        <v>4.0925680933852137E-4</v>
      </c>
      <c r="C229"/>
      <c r="D229"/>
      <c r="E229"/>
      <c r="F229"/>
      <c r="G229"/>
      <c r="H229"/>
    </row>
    <row r="230" spans="1:8" x14ac:dyDescent="0.25">
      <c r="A230">
        <v>418</v>
      </c>
      <c r="B230">
        <f>VLOOKUP($B$2,'Standard Deposition Curves'!$B$6:$OL$11,(A230/2+1),FALSE)</f>
        <v>4.0660700389105059E-4</v>
      </c>
      <c r="C230"/>
      <c r="D230"/>
      <c r="E230"/>
      <c r="F230"/>
      <c r="G230"/>
      <c r="H230"/>
    </row>
    <row r="231" spans="1:8" x14ac:dyDescent="0.25">
      <c r="A231">
        <v>420</v>
      </c>
      <c r="B231">
        <f>VLOOKUP($B$2,'Standard Deposition Curves'!$B$6:$OL$11,(A231/2+1),FALSE)</f>
        <v>4.0495719844357977E-4</v>
      </c>
      <c r="C231"/>
      <c r="D231"/>
      <c r="E231"/>
      <c r="F231"/>
      <c r="G231"/>
      <c r="H231"/>
    </row>
    <row r="232" spans="1:8" x14ac:dyDescent="0.25">
      <c r="A232">
        <v>422</v>
      </c>
      <c r="B232">
        <f>VLOOKUP($B$2,'Standard Deposition Curves'!$B$6:$OL$11,(A232/2+1),FALSE)</f>
        <v>4.0271984435797666E-4</v>
      </c>
      <c r="C232"/>
      <c r="D232"/>
      <c r="E232"/>
      <c r="F232"/>
      <c r="G232"/>
      <c r="H232"/>
    </row>
    <row r="233" spans="1:8" x14ac:dyDescent="0.25">
      <c r="A233">
        <v>424</v>
      </c>
      <c r="B233">
        <f>VLOOKUP($B$2,'Standard Deposition Curves'!$B$6:$OL$11,(A233/2+1),FALSE)</f>
        <v>4.0048249027237355E-4</v>
      </c>
      <c r="C233"/>
      <c r="D233"/>
      <c r="E233"/>
      <c r="F233"/>
      <c r="G233"/>
      <c r="H233"/>
    </row>
    <row r="234" spans="1:8" x14ac:dyDescent="0.25">
      <c r="A234">
        <v>426</v>
      </c>
      <c r="B234">
        <f>VLOOKUP($B$2,'Standard Deposition Curves'!$B$6:$OL$11,(A234/2+1),FALSE)</f>
        <v>3.9842023346303506E-4</v>
      </c>
      <c r="C234"/>
      <c r="D234"/>
      <c r="E234"/>
      <c r="F234"/>
      <c r="G234"/>
      <c r="H234"/>
    </row>
    <row r="235" spans="1:8" x14ac:dyDescent="0.25">
      <c r="A235">
        <v>428</v>
      </c>
      <c r="B235">
        <f>VLOOKUP($B$2,'Standard Deposition Curves'!$B$6:$OL$11,(A235/2+1),FALSE)</f>
        <v>3.9577042801556422E-4</v>
      </c>
      <c r="C235"/>
      <c r="D235"/>
      <c r="E235"/>
      <c r="F235"/>
      <c r="G235"/>
      <c r="H235"/>
    </row>
    <row r="236" spans="1:8" x14ac:dyDescent="0.25">
      <c r="A236">
        <v>430</v>
      </c>
      <c r="B236">
        <f>VLOOKUP($B$2,'Standard Deposition Curves'!$B$6:$OL$11,(A236/2+1),FALSE)</f>
        <v>3.9394552529182874E-4</v>
      </c>
      <c r="C236"/>
      <c r="D236"/>
      <c r="E236"/>
      <c r="F236"/>
      <c r="G236"/>
      <c r="H236"/>
    </row>
    <row r="237" spans="1:8" x14ac:dyDescent="0.25">
      <c r="A237">
        <v>432</v>
      </c>
      <c r="B237">
        <f>VLOOKUP($B$2,'Standard Deposition Curves'!$B$6:$OL$11,(A237/2+1),FALSE)</f>
        <v>3.9212062256809341E-4</v>
      </c>
      <c r="C237"/>
      <c r="D237"/>
      <c r="E237"/>
      <c r="F237"/>
      <c r="G237"/>
      <c r="H237"/>
    </row>
    <row r="238" spans="1:8" x14ac:dyDescent="0.25">
      <c r="A238">
        <v>434</v>
      </c>
      <c r="B238">
        <f>VLOOKUP($B$2,'Standard Deposition Curves'!$B$6:$OL$11,(A238/2+1),FALSE)</f>
        <v>3.9129571984435795E-4</v>
      </c>
      <c r="C238"/>
      <c r="D238"/>
      <c r="E238"/>
      <c r="F238"/>
      <c r="G238"/>
      <c r="H238"/>
    </row>
    <row r="239" spans="1:8" x14ac:dyDescent="0.25">
      <c r="A239">
        <v>436</v>
      </c>
      <c r="B239">
        <f>VLOOKUP($B$2,'Standard Deposition Curves'!$B$6:$OL$11,(A239/2+1),FALSE)</f>
        <v>3.9029571984435798E-4</v>
      </c>
      <c r="C239"/>
      <c r="D239"/>
      <c r="E239"/>
      <c r="F239"/>
      <c r="G239"/>
      <c r="H239"/>
    </row>
    <row r="240" spans="1:8" x14ac:dyDescent="0.25">
      <c r="A240">
        <v>438</v>
      </c>
      <c r="B240">
        <f>VLOOKUP($B$2,'Standard Deposition Curves'!$B$6:$OL$11,(A240/2+1),FALSE)</f>
        <v>3.8929571984435796E-4</v>
      </c>
      <c r="C240"/>
      <c r="D240"/>
      <c r="E240"/>
      <c r="F240"/>
      <c r="G240"/>
      <c r="H240"/>
    </row>
    <row r="241" spans="1:8" x14ac:dyDescent="0.25">
      <c r="A241">
        <v>440</v>
      </c>
      <c r="B241">
        <f>VLOOKUP($B$2,'Standard Deposition Curves'!$B$6:$OL$11,(A241/2+1),FALSE)</f>
        <v>3.8929571984435796E-4</v>
      </c>
      <c r="C241"/>
      <c r="D241"/>
      <c r="E241"/>
      <c r="F241"/>
      <c r="G241"/>
      <c r="H241"/>
    </row>
    <row r="242" spans="1:8" x14ac:dyDescent="0.25">
      <c r="A242">
        <v>442</v>
      </c>
      <c r="B242">
        <f>VLOOKUP($B$2,'Standard Deposition Curves'!$B$6:$OL$11,(A242/2+1),FALSE)</f>
        <v>3.8788326848249025E-4</v>
      </c>
      <c r="C242"/>
      <c r="D242"/>
      <c r="E242"/>
      <c r="F242"/>
      <c r="G242"/>
      <c r="H242"/>
    </row>
    <row r="243" spans="1:8" x14ac:dyDescent="0.25">
      <c r="A243">
        <v>444</v>
      </c>
      <c r="B243">
        <f>VLOOKUP($B$2,'Standard Deposition Curves'!$B$6:$OL$11,(A243/2+1),FALSE)</f>
        <v>3.8688326848249023E-4</v>
      </c>
      <c r="C243"/>
      <c r="D243"/>
      <c r="E243"/>
      <c r="F243"/>
      <c r="G243"/>
      <c r="H243"/>
    </row>
    <row r="244" spans="1:8" x14ac:dyDescent="0.25">
      <c r="A244">
        <v>446</v>
      </c>
      <c r="B244">
        <f>VLOOKUP($B$2,'Standard Deposition Curves'!$B$6:$OL$11,(A244/2+1),FALSE)</f>
        <v>3.8605836575875488E-4</v>
      </c>
      <c r="C244"/>
      <c r="D244"/>
      <c r="E244"/>
      <c r="F244"/>
      <c r="G244"/>
      <c r="H244"/>
    </row>
    <row r="245" spans="1:8" x14ac:dyDescent="0.25">
      <c r="A245">
        <v>448</v>
      </c>
      <c r="B245">
        <f>VLOOKUP($B$2,'Standard Deposition Curves'!$B$6:$OL$11,(A245/2+1),FALSE)</f>
        <v>3.8464591439688712E-4</v>
      </c>
      <c r="C245"/>
      <c r="D245"/>
      <c r="E245"/>
      <c r="F245"/>
      <c r="G245"/>
      <c r="H245"/>
    </row>
    <row r="246" spans="1:8" x14ac:dyDescent="0.25">
      <c r="A246">
        <v>450</v>
      </c>
      <c r="B246">
        <f>VLOOKUP($B$2,'Standard Deposition Curves'!$B$6:$OL$11,(A246/2+1),FALSE)</f>
        <v>3.8323346303501947E-4</v>
      </c>
      <c r="C246"/>
      <c r="D246"/>
      <c r="E246"/>
      <c r="F246"/>
      <c r="G246"/>
      <c r="H246"/>
    </row>
    <row r="247" spans="1:8" x14ac:dyDescent="0.25">
      <c r="A247">
        <v>452</v>
      </c>
      <c r="B247">
        <f>VLOOKUP($B$2,'Standard Deposition Curves'!$B$6:$OL$11,(A247/2+1),FALSE)</f>
        <v>3.822334630350195E-4</v>
      </c>
      <c r="C247"/>
      <c r="D247"/>
      <c r="E247"/>
      <c r="F247"/>
      <c r="G247"/>
      <c r="H247"/>
    </row>
    <row r="248" spans="1:8" x14ac:dyDescent="0.25">
      <c r="A248">
        <v>454</v>
      </c>
      <c r="B248">
        <f>VLOOKUP($B$2,'Standard Deposition Curves'!$B$6:$OL$11,(A248/2+1),FALSE)</f>
        <v>3.8140856031128404E-4</v>
      </c>
      <c r="C248"/>
      <c r="D248"/>
      <c r="E248"/>
      <c r="F248"/>
      <c r="G248"/>
      <c r="H248"/>
    </row>
    <row r="249" spans="1:8" x14ac:dyDescent="0.25">
      <c r="A249">
        <v>456</v>
      </c>
      <c r="B249">
        <f>VLOOKUP($B$2,'Standard Deposition Curves'!$B$6:$OL$11,(A249/2+1),FALSE)</f>
        <v>3.7999610894941629E-4</v>
      </c>
      <c r="C249"/>
      <c r="D249"/>
      <c r="E249"/>
      <c r="F249"/>
      <c r="G249"/>
      <c r="H249"/>
    </row>
    <row r="250" spans="1:8" x14ac:dyDescent="0.25">
      <c r="A250">
        <v>458</v>
      </c>
      <c r="B250">
        <f>VLOOKUP($B$2,'Standard Deposition Curves'!$B$6:$OL$11,(A250/2+1),FALSE)</f>
        <v>3.7817120622568091E-4</v>
      </c>
      <c r="C250"/>
      <c r="D250"/>
      <c r="E250"/>
      <c r="F250"/>
      <c r="G250"/>
      <c r="H250"/>
    </row>
    <row r="251" spans="1:8" x14ac:dyDescent="0.25">
      <c r="A251">
        <v>460</v>
      </c>
      <c r="B251">
        <f>VLOOKUP($B$2,'Standard Deposition Curves'!$B$6:$OL$11,(A251/2+1),FALSE)</f>
        <v>3.7675875486381321E-4</v>
      </c>
      <c r="C251"/>
      <c r="D251"/>
      <c r="E251"/>
      <c r="F251"/>
      <c r="G251"/>
      <c r="H251"/>
    </row>
    <row r="252" spans="1:8" x14ac:dyDescent="0.25">
      <c r="A252">
        <v>462</v>
      </c>
      <c r="B252">
        <f>VLOOKUP($B$2,'Standard Deposition Curves'!$B$6:$OL$11,(A252/2+1),FALSE)</f>
        <v>3.7552140077821007E-4</v>
      </c>
      <c r="C252"/>
      <c r="D252"/>
      <c r="E252"/>
      <c r="F252"/>
      <c r="G252"/>
      <c r="H252"/>
    </row>
    <row r="253" spans="1:8" x14ac:dyDescent="0.25">
      <c r="A253">
        <v>464</v>
      </c>
      <c r="B253">
        <f>VLOOKUP($B$2,'Standard Deposition Curves'!$B$6:$OL$11,(A253/2+1),FALSE)</f>
        <v>3.7369649805447469E-4</v>
      </c>
      <c r="C253"/>
      <c r="D253"/>
      <c r="E253"/>
      <c r="F253"/>
      <c r="G253"/>
      <c r="H253"/>
    </row>
    <row r="254" spans="1:8" x14ac:dyDescent="0.25">
      <c r="A254">
        <v>466</v>
      </c>
      <c r="B254">
        <f>VLOOKUP($B$2,'Standard Deposition Curves'!$B$6:$OL$11,(A254/2+1),FALSE)</f>
        <v>3.7187159533073931E-4</v>
      </c>
      <c r="C254"/>
      <c r="D254"/>
      <c r="E254"/>
      <c r="F254"/>
      <c r="G254"/>
      <c r="H254"/>
    </row>
    <row r="255" spans="1:8" x14ac:dyDescent="0.25">
      <c r="A255">
        <v>468</v>
      </c>
      <c r="B255">
        <f>VLOOKUP($B$2,'Standard Deposition Curves'!$B$6:$OL$11,(A255/2+1),FALSE)</f>
        <v>3.7004669260700383E-4</v>
      </c>
      <c r="C255"/>
      <c r="D255"/>
      <c r="E255"/>
      <c r="F255"/>
      <c r="G255"/>
      <c r="H255"/>
    </row>
    <row r="256" spans="1:8" x14ac:dyDescent="0.25">
      <c r="A256">
        <v>470</v>
      </c>
      <c r="B256">
        <f>VLOOKUP($B$2,'Standard Deposition Curves'!$B$6:$OL$11,(A256/2+1),FALSE)</f>
        <v>3.6880933852140074E-4</v>
      </c>
      <c r="C256"/>
      <c r="D256"/>
      <c r="E256"/>
      <c r="F256"/>
      <c r="G256"/>
      <c r="H256"/>
    </row>
    <row r="257" spans="1:8" x14ac:dyDescent="0.25">
      <c r="A257">
        <v>472</v>
      </c>
      <c r="B257">
        <f>VLOOKUP($B$2,'Standard Deposition Curves'!$B$6:$OL$11,(A257/2+1),FALSE)</f>
        <v>3.6739688715953304E-4</v>
      </c>
      <c r="C257"/>
      <c r="D257"/>
      <c r="E257"/>
      <c r="F257"/>
      <c r="G257"/>
      <c r="H257"/>
    </row>
    <row r="258" spans="1:8" x14ac:dyDescent="0.25">
      <c r="A258">
        <v>474</v>
      </c>
      <c r="B258">
        <f>VLOOKUP($B$2,'Standard Deposition Curves'!$B$6:$OL$11,(A258/2+1),FALSE)</f>
        <v>3.6598443579766539E-4</v>
      </c>
      <c r="C258"/>
      <c r="D258"/>
      <c r="E258"/>
      <c r="F258"/>
      <c r="G258"/>
      <c r="H258"/>
    </row>
    <row r="259" spans="1:8" x14ac:dyDescent="0.25">
      <c r="A259">
        <v>476</v>
      </c>
      <c r="B259">
        <f>VLOOKUP($B$2,'Standard Deposition Curves'!$B$6:$OL$11,(A259/2+1),FALSE)</f>
        <v>3.6457198443579759E-4</v>
      </c>
      <c r="C259"/>
      <c r="D259"/>
      <c r="E259"/>
      <c r="F259"/>
      <c r="G259"/>
      <c r="H259"/>
    </row>
    <row r="260" spans="1:8" x14ac:dyDescent="0.25">
      <c r="A260">
        <v>478</v>
      </c>
      <c r="B260">
        <f>VLOOKUP($B$2,'Standard Deposition Curves'!$B$6:$OL$11,(A260/2+1),FALSE)</f>
        <v>3.6315953307392994E-4</v>
      </c>
      <c r="C260"/>
      <c r="D260"/>
      <c r="E260"/>
      <c r="F260"/>
      <c r="G260"/>
      <c r="H260"/>
    </row>
    <row r="261" spans="1:8" x14ac:dyDescent="0.25">
      <c r="A261">
        <v>480</v>
      </c>
      <c r="B261">
        <f>VLOOKUP($B$2,'Standard Deposition Curves'!$B$6:$OL$11,(A261/2+1),FALSE)</f>
        <v>3.6174708171206224E-4</v>
      </c>
      <c r="C261"/>
      <c r="D261"/>
      <c r="E261"/>
      <c r="F261"/>
      <c r="G261"/>
      <c r="H261"/>
    </row>
    <row r="262" spans="1:8" x14ac:dyDescent="0.25">
      <c r="A262">
        <v>482</v>
      </c>
      <c r="B262">
        <f>VLOOKUP($B$2,'Standard Deposition Curves'!$B$6:$OL$11,(A262/2+1),FALSE)</f>
        <v>3.6174708171206224E-4</v>
      </c>
      <c r="C262"/>
      <c r="D262"/>
      <c r="E262"/>
      <c r="F262"/>
      <c r="G262"/>
      <c r="H262"/>
    </row>
    <row r="263" spans="1:8" x14ac:dyDescent="0.25">
      <c r="A263">
        <v>484</v>
      </c>
      <c r="B263">
        <f>VLOOKUP($B$2,'Standard Deposition Curves'!$B$6:$OL$11,(A263/2+1),FALSE)</f>
        <v>3.6074708171206227E-4</v>
      </c>
      <c r="C263"/>
      <c r="D263"/>
      <c r="E263"/>
      <c r="F263"/>
      <c r="G263"/>
      <c r="H263"/>
    </row>
    <row r="264" spans="1:8" x14ac:dyDescent="0.25">
      <c r="A264">
        <v>486</v>
      </c>
      <c r="B264">
        <f>VLOOKUP($B$2,'Standard Deposition Curves'!$B$6:$OL$11,(A264/2+1),FALSE)</f>
        <v>3.5974708171206224E-4</v>
      </c>
      <c r="C264"/>
      <c r="D264"/>
      <c r="E264"/>
      <c r="F264"/>
      <c r="G264"/>
      <c r="H264"/>
    </row>
    <row r="265" spans="1:8" x14ac:dyDescent="0.25">
      <c r="A265">
        <v>488</v>
      </c>
      <c r="B265">
        <f>VLOOKUP($B$2,'Standard Deposition Curves'!$B$6:$OL$11,(A265/2+1),FALSE)</f>
        <v>3.5874708171206222E-4</v>
      </c>
      <c r="C265"/>
      <c r="D265"/>
      <c r="E265"/>
      <c r="F265"/>
      <c r="G265"/>
      <c r="H265"/>
    </row>
    <row r="266" spans="1:8" x14ac:dyDescent="0.25">
      <c r="A266">
        <v>490</v>
      </c>
      <c r="B266">
        <f>VLOOKUP($B$2,'Standard Deposition Curves'!$B$6:$OL$11,(A266/2+1),FALSE)</f>
        <v>3.5815953307392993E-4</v>
      </c>
      <c r="C266"/>
      <c r="D266"/>
      <c r="E266"/>
      <c r="F266"/>
      <c r="G266"/>
      <c r="H266"/>
    </row>
    <row r="267" spans="1:8" x14ac:dyDescent="0.25">
      <c r="A267">
        <v>492</v>
      </c>
      <c r="B267">
        <f>VLOOKUP($B$2,'Standard Deposition Curves'!$B$6:$OL$11,(A267/2+1),FALSE)</f>
        <v>3.5815953307392993E-4</v>
      </c>
      <c r="C267"/>
      <c r="D267"/>
      <c r="E267"/>
      <c r="F267"/>
      <c r="G267"/>
      <c r="H267"/>
    </row>
    <row r="268" spans="1:8" x14ac:dyDescent="0.25">
      <c r="A268">
        <v>494</v>
      </c>
      <c r="B268">
        <f>VLOOKUP($B$2,'Standard Deposition Curves'!$B$6:$OL$11,(A268/2+1),FALSE)</f>
        <v>3.5715953307392996E-4</v>
      </c>
      <c r="C268"/>
      <c r="D268"/>
      <c r="E268"/>
      <c r="F268"/>
      <c r="G268"/>
      <c r="H268"/>
    </row>
    <row r="269" spans="1:8" x14ac:dyDescent="0.25">
      <c r="A269">
        <v>496</v>
      </c>
      <c r="B269">
        <f>VLOOKUP($B$2,'Standard Deposition Curves'!$B$6:$OL$11,(A269/2+1),FALSE)</f>
        <v>3.5574708171206225E-4</v>
      </c>
      <c r="C269"/>
      <c r="D269"/>
      <c r="E269"/>
      <c r="F269"/>
      <c r="G269"/>
      <c r="H269"/>
    </row>
    <row r="270" spans="1:8" x14ac:dyDescent="0.25">
      <c r="A270">
        <v>498</v>
      </c>
      <c r="B270">
        <f>VLOOKUP($B$2,'Standard Deposition Curves'!$B$6:$OL$11,(A270/2+1),FALSE)</f>
        <v>3.543346303501945E-4</v>
      </c>
      <c r="C270"/>
      <c r="D270"/>
      <c r="E270"/>
      <c r="F270"/>
      <c r="G270"/>
      <c r="H270"/>
    </row>
    <row r="271" spans="1:8" x14ac:dyDescent="0.25">
      <c r="A271">
        <v>500</v>
      </c>
      <c r="B271">
        <f>VLOOKUP($B$2,'Standard Deposition Curves'!$B$6:$OL$11,(A271/2+1),FALSE)</f>
        <v>3.535097276264592E-4</v>
      </c>
      <c r="C271"/>
      <c r="D271"/>
      <c r="E271"/>
      <c r="F271"/>
      <c r="G271"/>
      <c r="H271"/>
    </row>
    <row r="272" spans="1:8" x14ac:dyDescent="0.25">
      <c r="A272">
        <v>502</v>
      </c>
      <c r="B272">
        <f>VLOOKUP($B$2,'Standard Deposition Curves'!$B$6:$OL$11,(A272/2+1),FALSE)</f>
        <v>3.5209727626459139E-4</v>
      </c>
      <c r="C272"/>
      <c r="D272"/>
      <c r="E272"/>
      <c r="F272"/>
      <c r="G272"/>
      <c r="H272"/>
    </row>
    <row r="273" spans="1:8" x14ac:dyDescent="0.25">
      <c r="A273">
        <v>504</v>
      </c>
      <c r="B273">
        <f>VLOOKUP($B$2,'Standard Deposition Curves'!$B$6:$OL$11,(A273/2+1),FALSE)</f>
        <v>3.5068482490272369E-4</v>
      </c>
      <c r="C273"/>
      <c r="D273"/>
      <c r="E273"/>
      <c r="F273"/>
      <c r="G273"/>
      <c r="H273"/>
    </row>
    <row r="274" spans="1:8" x14ac:dyDescent="0.25">
      <c r="A274">
        <v>506</v>
      </c>
      <c r="B274">
        <f>VLOOKUP($B$2,'Standard Deposition Curves'!$B$6:$OL$11,(A274/2+1),FALSE)</f>
        <v>3.4927237354085604E-4</v>
      </c>
      <c r="C274"/>
      <c r="D274"/>
      <c r="E274"/>
      <c r="F274"/>
      <c r="G274"/>
      <c r="H274"/>
    </row>
    <row r="275" spans="1:8" x14ac:dyDescent="0.25">
      <c r="A275">
        <v>508</v>
      </c>
      <c r="B275">
        <f>VLOOKUP($B$2,'Standard Deposition Curves'!$B$6:$OL$11,(A275/2+1),FALSE)</f>
        <v>3.4844747081712063E-4</v>
      </c>
      <c r="C275"/>
      <c r="D275"/>
      <c r="E275"/>
      <c r="F275"/>
      <c r="G275"/>
      <c r="H275"/>
    </row>
    <row r="276" spans="1:8" x14ac:dyDescent="0.25">
      <c r="A276">
        <v>510</v>
      </c>
      <c r="B276">
        <f>VLOOKUP($B$2,'Standard Deposition Curves'!$B$6:$OL$11,(A276/2+1),FALSE)</f>
        <v>3.4703501945525293E-4</v>
      </c>
      <c r="C276"/>
      <c r="D276"/>
      <c r="E276"/>
      <c r="F276"/>
      <c r="G276"/>
      <c r="H276"/>
    </row>
    <row r="277" spans="1:8" x14ac:dyDescent="0.25">
      <c r="A277">
        <v>512</v>
      </c>
      <c r="B277">
        <f>VLOOKUP($B$2,'Standard Deposition Curves'!$B$6:$OL$11,(A277/2+1),FALSE)</f>
        <v>3.4603501945525291E-4</v>
      </c>
      <c r="C277"/>
      <c r="D277"/>
      <c r="E277"/>
      <c r="F277"/>
      <c r="G277"/>
      <c r="H277"/>
    </row>
    <row r="278" spans="1:8" x14ac:dyDescent="0.25">
      <c r="A278">
        <v>514</v>
      </c>
      <c r="B278">
        <f>VLOOKUP($B$2,'Standard Deposition Curves'!$B$6:$OL$11,(A278/2+1),FALSE)</f>
        <v>3.4462256809338515E-4</v>
      </c>
      <c r="C278"/>
      <c r="D278"/>
      <c r="E278"/>
      <c r="F278"/>
      <c r="G278"/>
      <c r="H278"/>
    </row>
    <row r="279" spans="1:8" x14ac:dyDescent="0.25">
      <c r="A279">
        <v>516</v>
      </c>
      <c r="B279">
        <f>VLOOKUP($B$2,'Standard Deposition Curves'!$B$6:$OL$11,(A279/2+1),FALSE)</f>
        <v>3.4321011673151751E-4</v>
      </c>
      <c r="C279"/>
      <c r="D279"/>
      <c r="E279"/>
      <c r="F279"/>
      <c r="G279"/>
      <c r="H279"/>
    </row>
    <row r="280" spans="1:8" x14ac:dyDescent="0.25">
      <c r="A280">
        <v>518</v>
      </c>
      <c r="B280">
        <f>VLOOKUP($B$2,'Standard Deposition Curves'!$B$6:$OL$11,(A280/2+1),FALSE)</f>
        <v>3.4138521400778213E-4</v>
      </c>
      <c r="C280"/>
      <c r="D280"/>
      <c r="E280"/>
      <c r="F280"/>
      <c r="G280"/>
      <c r="H280"/>
    </row>
    <row r="281" spans="1:8" x14ac:dyDescent="0.25">
      <c r="A281">
        <v>520</v>
      </c>
      <c r="B281">
        <f>VLOOKUP($B$2,'Standard Deposition Curves'!$B$6:$OL$11,(A281/2+1),FALSE)</f>
        <v>3.4056031128404672E-4</v>
      </c>
      <c r="C281"/>
      <c r="D281"/>
      <c r="E281"/>
      <c r="F281"/>
      <c r="G281"/>
      <c r="H281"/>
    </row>
    <row r="282" spans="1:8" x14ac:dyDescent="0.25">
      <c r="A282">
        <v>522</v>
      </c>
      <c r="B282">
        <f>VLOOKUP($B$2,'Standard Deposition Curves'!$B$6:$OL$11,(A282/2+1),FALSE)</f>
        <v>3.3873540856031129E-4</v>
      </c>
      <c r="C282"/>
      <c r="D282"/>
      <c r="E282"/>
      <c r="F282"/>
      <c r="G282"/>
      <c r="H282"/>
    </row>
    <row r="283" spans="1:8" x14ac:dyDescent="0.25">
      <c r="A283">
        <v>524</v>
      </c>
      <c r="B283">
        <f>VLOOKUP($B$2,'Standard Deposition Curves'!$B$6:$OL$11,(A283/2+1),FALSE)</f>
        <v>3.369105058365758E-4</v>
      </c>
      <c r="C283"/>
      <c r="D283"/>
      <c r="E283"/>
      <c r="F283"/>
      <c r="G283"/>
      <c r="H283"/>
    </row>
    <row r="284" spans="1:8" x14ac:dyDescent="0.25">
      <c r="A284">
        <v>526</v>
      </c>
      <c r="B284">
        <f>VLOOKUP($B$2,'Standard Deposition Curves'!$B$6:$OL$11,(A284/2+1),FALSE)</f>
        <v>3.3508560311284043E-4</v>
      </c>
      <c r="C284"/>
      <c r="D284"/>
      <c r="E284"/>
      <c r="F284"/>
      <c r="G284"/>
      <c r="H284"/>
    </row>
    <row r="285" spans="1:8" x14ac:dyDescent="0.25">
      <c r="A285">
        <v>528</v>
      </c>
      <c r="B285">
        <f>VLOOKUP($B$2,'Standard Deposition Curves'!$B$6:$OL$11,(A285/2+1),FALSE)</f>
        <v>3.3384824902723734E-4</v>
      </c>
      <c r="C285"/>
      <c r="D285"/>
      <c r="E285"/>
      <c r="F285"/>
      <c r="G285"/>
      <c r="H285"/>
    </row>
    <row r="286" spans="1:8" x14ac:dyDescent="0.25">
      <c r="A286">
        <v>530</v>
      </c>
      <c r="B286">
        <f>VLOOKUP($B$2,'Standard Deposition Curves'!$B$6:$OL$11,(A286/2+1),FALSE)</f>
        <v>3.3202334630350191E-4</v>
      </c>
      <c r="C286"/>
      <c r="D286"/>
      <c r="E286"/>
      <c r="F286"/>
      <c r="G286"/>
      <c r="H286"/>
    </row>
    <row r="287" spans="1:8" x14ac:dyDescent="0.25">
      <c r="A287">
        <v>532</v>
      </c>
      <c r="B287">
        <f>VLOOKUP($B$2,'Standard Deposition Curves'!$B$6:$OL$11,(A287/2+1),FALSE)</f>
        <v>3.3061089494163421E-4</v>
      </c>
      <c r="C287"/>
      <c r="D287"/>
      <c r="E287"/>
      <c r="F287"/>
      <c r="G287"/>
      <c r="H287"/>
    </row>
    <row r="288" spans="1:8" x14ac:dyDescent="0.25">
      <c r="A288">
        <v>534</v>
      </c>
      <c r="B288">
        <f>VLOOKUP($B$2,'Standard Deposition Curves'!$B$6:$OL$11,(A288/2+1),FALSE)</f>
        <v>3.2961089494163418E-4</v>
      </c>
      <c r="C288"/>
      <c r="D288"/>
      <c r="E288"/>
      <c r="F288"/>
      <c r="G288"/>
      <c r="H288"/>
    </row>
    <row r="289" spans="1:8" x14ac:dyDescent="0.25">
      <c r="A289">
        <v>536</v>
      </c>
      <c r="B289">
        <f>VLOOKUP($B$2,'Standard Deposition Curves'!$B$6:$OL$11,(A289/2+1),FALSE)</f>
        <v>3.283735408560311E-4</v>
      </c>
      <c r="C289"/>
      <c r="D289"/>
      <c r="E289"/>
      <c r="F289"/>
      <c r="G289"/>
      <c r="H289"/>
    </row>
    <row r="290" spans="1:8" x14ac:dyDescent="0.25">
      <c r="A290">
        <v>538</v>
      </c>
      <c r="B290">
        <f>VLOOKUP($B$2,'Standard Deposition Curves'!$B$6:$OL$11,(A290/2+1),FALSE)</f>
        <v>3.269610894941634E-4</v>
      </c>
      <c r="C290"/>
      <c r="D290"/>
      <c r="E290"/>
      <c r="F290"/>
      <c r="G290"/>
      <c r="H290"/>
    </row>
    <row r="291" spans="1:8" x14ac:dyDescent="0.25">
      <c r="A291">
        <v>540</v>
      </c>
      <c r="B291">
        <f>VLOOKUP($B$2,'Standard Deposition Curves'!$B$6:$OL$11,(A291/2+1),FALSE)</f>
        <v>3.2596108949416337E-4</v>
      </c>
      <c r="C291"/>
      <c r="D291"/>
      <c r="E291"/>
      <c r="F291"/>
      <c r="G291"/>
      <c r="H291"/>
    </row>
    <row r="292" spans="1:8" x14ac:dyDescent="0.25">
      <c r="A292">
        <v>542</v>
      </c>
      <c r="B292">
        <f>VLOOKUP($B$2,'Standard Deposition Curves'!$B$6:$OL$11,(A292/2+1),FALSE)</f>
        <v>3.2513618677042802E-4</v>
      </c>
      <c r="C292"/>
      <c r="D292"/>
      <c r="E292"/>
      <c r="F292"/>
      <c r="G292"/>
      <c r="H292"/>
    </row>
    <row r="293" spans="1:8" x14ac:dyDescent="0.25">
      <c r="A293">
        <v>544</v>
      </c>
      <c r="B293">
        <f>VLOOKUP($B$2,'Standard Deposition Curves'!$B$6:$OL$11,(A293/2+1),FALSE)</f>
        <v>3.2372373540856032E-4</v>
      </c>
      <c r="C293"/>
      <c r="D293"/>
      <c r="E293"/>
      <c r="F293"/>
      <c r="G293"/>
      <c r="H293"/>
    </row>
    <row r="294" spans="1:8" x14ac:dyDescent="0.25">
      <c r="A294">
        <v>546</v>
      </c>
      <c r="B294">
        <f>VLOOKUP($B$2,'Standard Deposition Curves'!$B$6:$OL$11,(A294/2+1),FALSE)</f>
        <v>3.2231128404669262E-4</v>
      </c>
      <c r="C294"/>
      <c r="D294"/>
      <c r="E294"/>
      <c r="F294"/>
      <c r="G294"/>
      <c r="H294"/>
    </row>
    <row r="295" spans="1:8" x14ac:dyDescent="0.25">
      <c r="A295">
        <v>548</v>
      </c>
      <c r="B295">
        <f>VLOOKUP($B$2,'Standard Deposition Curves'!$B$6:$OL$11,(A295/2+1),FALSE)</f>
        <v>3.20956420233463E-4</v>
      </c>
      <c r="C295"/>
      <c r="D295"/>
      <c r="E295"/>
      <c r="F295"/>
      <c r="G295"/>
      <c r="H295"/>
    </row>
    <row r="296" spans="1:8" x14ac:dyDescent="0.25">
      <c r="A296">
        <v>550</v>
      </c>
      <c r="B296">
        <f>VLOOKUP($B$2,'Standard Deposition Curves'!$B$6:$OL$11,(A296/2+1),FALSE)</f>
        <v>3.1972023346303505E-4</v>
      </c>
      <c r="C296"/>
      <c r="D296"/>
      <c r="E296"/>
      <c r="F296"/>
      <c r="G296"/>
      <c r="H296"/>
    </row>
    <row r="297" spans="1:8" x14ac:dyDescent="0.25">
      <c r="A297">
        <v>552</v>
      </c>
      <c r="B297">
        <f>VLOOKUP($B$2,'Standard Deposition Curves'!$B$6:$OL$11,(A297/2+1),FALSE)</f>
        <v>3.1848404669260698E-4</v>
      </c>
      <c r="C297"/>
      <c r="D297"/>
      <c r="E297"/>
      <c r="F297"/>
      <c r="G297"/>
      <c r="H297"/>
    </row>
    <row r="298" spans="1:8" x14ac:dyDescent="0.25">
      <c r="A298">
        <v>554</v>
      </c>
      <c r="B298">
        <f>VLOOKUP($B$2,'Standard Deposition Curves'!$B$6:$OL$11,(A298/2+1),FALSE)</f>
        <v>3.1683540856031125E-4</v>
      </c>
      <c r="C298"/>
      <c r="D298"/>
      <c r="E298"/>
      <c r="F298"/>
      <c r="G298"/>
      <c r="H298"/>
    </row>
    <row r="299" spans="1:8" x14ac:dyDescent="0.25">
      <c r="A299">
        <v>556</v>
      </c>
      <c r="B299">
        <f>VLOOKUP($B$2,'Standard Deposition Curves'!$B$6:$OL$11,(A299/2+1),FALSE)</f>
        <v>3.1477431906614783E-4</v>
      </c>
      <c r="C299"/>
      <c r="D299"/>
      <c r="E299"/>
      <c r="F299"/>
      <c r="G299"/>
      <c r="H299"/>
    </row>
    <row r="300" spans="1:8" x14ac:dyDescent="0.25">
      <c r="A300">
        <v>558</v>
      </c>
      <c r="B300">
        <f>VLOOKUP($B$2,'Standard Deposition Curves'!$B$6:$OL$11,(A300/2+1),FALSE)</f>
        <v>3.1306692607003893E-4</v>
      </c>
      <c r="C300"/>
      <c r="D300"/>
      <c r="E300"/>
      <c r="F300"/>
      <c r="G300"/>
      <c r="H300"/>
    </row>
    <row r="301" spans="1:8" x14ac:dyDescent="0.25">
      <c r="A301">
        <v>560</v>
      </c>
      <c r="B301">
        <f>VLOOKUP($B$2,'Standard Deposition Curves'!$B$6:$OL$11,(A301/2+1),FALSE)</f>
        <v>3.1141828793774319E-4</v>
      </c>
      <c r="C301"/>
      <c r="D301"/>
      <c r="E301"/>
      <c r="F301"/>
      <c r="G301"/>
      <c r="H301"/>
    </row>
    <row r="302" spans="1:8" x14ac:dyDescent="0.25">
      <c r="A302">
        <v>562</v>
      </c>
      <c r="B302">
        <f>VLOOKUP($B$2,'Standard Deposition Curves'!$B$6:$OL$11,(A302/2+1),FALSE)</f>
        <v>3.0976964980544746E-4</v>
      </c>
      <c r="C302"/>
      <c r="D302"/>
      <c r="E302"/>
      <c r="F302"/>
      <c r="G302"/>
      <c r="H302"/>
    </row>
    <row r="303" spans="1:8" x14ac:dyDescent="0.25">
      <c r="A303">
        <v>564</v>
      </c>
      <c r="B303">
        <f>VLOOKUP($B$2,'Standard Deposition Curves'!$B$6:$OL$11,(A303/2+1),FALSE)</f>
        <v>3.0770856031128404E-4</v>
      </c>
      <c r="C303"/>
      <c r="D303"/>
      <c r="E303"/>
      <c r="F303"/>
      <c r="G303"/>
      <c r="H303"/>
    </row>
    <row r="304" spans="1:8" x14ac:dyDescent="0.25">
      <c r="A304">
        <v>566</v>
      </c>
      <c r="B304">
        <f>VLOOKUP($B$2,'Standard Deposition Curves'!$B$6:$OL$11,(A304/2+1),FALSE)</f>
        <v>3.0570622568093384E-4</v>
      </c>
      <c r="C304"/>
      <c r="D304"/>
      <c r="E304"/>
      <c r="F304"/>
      <c r="G304"/>
      <c r="H304"/>
    </row>
    <row r="305" spans="1:8" x14ac:dyDescent="0.25">
      <c r="A305">
        <v>568</v>
      </c>
      <c r="B305">
        <f>VLOOKUP($B$2,'Standard Deposition Curves'!$B$6:$OL$11,(A305/2+1),FALSE)</f>
        <v>3.0370389105058364E-4</v>
      </c>
      <c r="C305"/>
      <c r="D305"/>
      <c r="E305"/>
      <c r="F305"/>
      <c r="G305"/>
      <c r="H305"/>
    </row>
    <row r="306" spans="1:8" x14ac:dyDescent="0.25">
      <c r="A306">
        <v>570</v>
      </c>
      <c r="B306">
        <f>VLOOKUP($B$2,'Standard Deposition Curves'!$B$6:$OL$11,(A306/2+1),FALSE)</f>
        <v>3.017603112840467E-4</v>
      </c>
      <c r="C306"/>
      <c r="D306"/>
      <c r="E306"/>
      <c r="F306"/>
      <c r="G306"/>
      <c r="H306"/>
    </row>
    <row r="307" spans="1:8" x14ac:dyDescent="0.25">
      <c r="A307">
        <v>572</v>
      </c>
      <c r="B307">
        <f>VLOOKUP($B$2,'Standard Deposition Curves'!$B$6:$OL$11,(A307/2+1),FALSE)</f>
        <v>2.997579766536965E-4</v>
      </c>
      <c r="C307"/>
      <c r="D307"/>
      <c r="E307"/>
      <c r="F307"/>
      <c r="G307"/>
      <c r="H307"/>
    </row>
    <row r="308" spans="1:8" x14ac:dyDescent="0.25">
      <c r="A308">
        <v>574</v>
      </c>
      <c r="B308">
        <f>VLOOKUP($B$2,'Standard Deposition Curves'!$B$6:$OL$11,(A308/2+1),FALSE)</f>
        <v>2.9781439688715951E-4</v>
      </c>
      <c r="C308"/>
      <c r="D308"/>
      <c r="E308"/>
      <c r="F308"/>
      <c r="G308"/>
      <c r="H308"/>
    </row>
    <row r="309" spans="1:8" x14ac:dyDescent="0.25">
      <c r="A309">
        <v>576</v>
      </c>
      <c r="B309">
        <f>VLOOKUP($B$2,'Standard Deposition Curves'!$B$6:$OL$11,(A309/2+1),FALSE)</f>
        <v>2.9539961089494163E-4</v>
      </c>
      <c r="C309"/>
      <c r="D309"/>
      <c r="E309"/>
      <c r="F309"/>
      <c r="G309"/>
      <c r="H309"/>
    </row>
    <row r="310" spans="1:8" x14ac:dyDescent="0.25">
      <c r="A310">
        <v>578</v>
      </c>
      <c r="B310">
        <f>VLOOKUP($B$2,'Standard Deposition Curves'!$B$6:$OL$11,(A310/2+1),FALSE)</f>
        <v>2.9304357976653696E-4</v>
      </c>
      <c r="C310"/>
      <c r="D310"/>
      <c r="E310"/>
      <c r="F310"/>
      <c r="G310"/>
      <c r="H310"/>
    </row>
    <row r="311" spans="1:8" x14ac:dyDescent="0.25">
      <c r="A311">
        <v>580</v>
      </c>
      <c r="B311">
        <f>VLOOKUP($B$2,'Standard Deposition Curves'!$B$6:$OL$11,(A311/2+1),FALSE)</f>
        <v>2.9104124513618671E-4</v>
      </c>
      <c r="C311"/>
      <c r="D311"/>
      <c r="E311"/>
      <c r="F311"/>
      <c r="G311"/>
      <c r="H311"/>
    </row>
    <row r="312" spans="1:8" x14ac:dyDescent="0.25">
      <c r="A312">
        <v>582</v>
      </c>
      <c r="B312">
        <f>VLOOKUP($B$2,'Standard Deposition Curves'!$B$6:$OL$11,(A312/2+1),FALSE)</f>
        <v>2.8903891050583656E-4</v>
      </c>
      <c r="C312"/>
      <c r="D312"/>
      <c r="E312"/>
      <c r="F312"/>
      <c r="G312"/>
      <c r="H312"/>
    </row>
    <row r="313" spans="1:8" x14ac:dyDescent="0.25">
      <c r="A313">
        <v>584</v>
      </c>
      <c r="B313">
        <f>VLOOKUP($B$2,'Standard Deposition Curves'!$B$6:$OL$11,(A313/2+1),FALSE)</f>
        <v>2.8703657587548636E-4</v>
      </c>
      <c r="C313"/>
      <c r="D313"/>
      <c r="E313"/>
      <c r="F313"/>
      <c r="G313"/>
      <c r="H313"/>
    </row>
    <row r="314" spans="1:8" x14ac:dyDescent="0.25">
      <c r="A314">
        <v>586</v>
      </c>
      <c r="B314">
        <f>VLOOKUP($B$2,'Standard Deposition Curves'!$B$6:$OL$11,(A314/2+1),FALSE)</f>
        <v>2.8503424124513615E-4</v>
      </c>
      <c r="C314"/>
      <c r="D314"/>
      <c r="E314"/>
      <c r="F314"/>
      <c r="G314"/>
      <c r="H314"/>
    </row>
    <row r="315" spans="1:8" x14ac:dyDescent="0.25">
      <c r="A315">
        <v>588</v>
      </c>
      <c r="B315">
        <f>VLOOKUP($B$2,'Standard Deposition Curves'!$B$6:$OL$11,(A315/2+1),FALSE)</f>
        <v>2.8309066147859922E-4</v>
      </c>
      <c r="C315"/>
      <c r="D315"/>
      <c r="E315"/>
      <c r="F315"/>
      <c r="G315"/>
      <c r="H315"/>
    </row>
    <row r="316" spans="1:8" x14ac:dyDescent="0.25">
      <c r="A316">
        <v>590</v>
      </c>
      <c r="B316">
        <f>VLOOKUP($B$2,'Standard Deposition Curves'!$B$6:$OL$11,(A316/2+1),FALSE)</f>
        <v>2.8203073929961085E-4</v>
      </c>
      <c r="C316"/>
      <c r="D316"/>
      <c r="E316"/>
      <c r="F316"/>
      <c r="G316"/>
      <c r="H316"/>
    </row>
    <row r="317" spans="1:8" x14ac:dyDescent="0.25">
      <c r="A317">
        <v>592</v>
      </c>
      <c r="B317">
        <f>VLOOKUP($B$2,'Standard Deposition Curves'!$B$6:$OL$11,(A317/2+1),FALSE)</f>
        <v>2.8097081712062259E-4</v>
      </c>
      <c r="C317"/>
      <c r="D317"/>
      <c r="E317"/>
      <c r="F317"/>
      <c r="G317"/>
      <c r="H317"/>
    </row>
    <row r="318" spans="1:8" x14ac:dyDescent="0.25">
      <c r="A318">
        <v>594</v>
      </c>
      <c r="B318">
        <f>VLOOKUP($B$2,'Standard Deposition Curves'!$B$6:$OL$11,(A318/2+1),FALSE)</f>
        <v>2.7949844357976655E-4</v>
      </c>
      <c r="C318"/>
      <c r="D318"/>
      <c r="E318"/>
      <c r="F318"/>
      <c r="G318"/>
      <c r="H318"/>
    </row>
    <row r="319" spans="1:8" x14ac:dyDescent="0.25">
      <c r="A319">
        <v>596</v>
      </c>
      <c r="B319">
        <f>VLOOKUP($B$2,'Standard Deposition Curves'!$B$6:$OL$11,(A319/2+1),FALSE)</f>
        <v>2.7849727626459144E-4</v>
      </c>
      <c r="C319"/>
      <c r="D319"/>
      <c r="E319"/>
      <c r="F319"/>
      <c r="G319"/>
      <c r="H319"/>
    </row>
    <row r="320" spans="1:8" x14ac:dyDescent="0.25">
      <c r="A320">
        <v>598</v>
      </c>
      <c r="B320">
        <f>VLOOKUP($B$2,'Standard Deposition Curves'!$B$6:$OL$11,(A320/2+1),FALSE)</f>
        <v>2.7749610894941629E-4</v>
      </c>
      <c r="C320"/>
      <c r="D320"/>
      <c r="E320"/>
      <c r="F320"/>
      <c r="G320"/>
      <c r="H320"/>
    </row>
    <row r="321" spans="1:8" x14ac:dyDescent="0.25">
      <c r="A321">
        <v>600</v>
      </c>
      <c r="B321">
        <f>VLOOKUP($B$2,'Standard Deposition Curves'!$B$6:$OL$11,(A321/2+1),FALSE)</f>
        <v>2.7649494163424124E-4</v>
      </c>
      <c r="C321"/>
      <c r="D321"/>
      <c r="E321"/>
      <c r="F321"/>
      <c r="G321"/>
      <c r="H321"/>
    </row>
    <row r="322" spans="1:8" x14ac:dyDescent="0.25">
      <c r="A322">
        <v>602</v>
      </c>
      <c r="B322">
        <f>VLOOKUP($B$2,'Standard Deposition Curves'!$B$6:$OL$11,(A322/2+1),FALSE)</f>
        <v>2.7590622568093382E-4</v>
      </c>
      <c r="C322"/>
      <c r="D322"/>
      <c r="E322"/>
      <c r="F322"/>
      <c r="G322"/>
      <c r="H322"/>
    </row>
    <row r="323" spans="1:8" x14ac:dyDescent="0.25">
      <c r="A323">
        <v>604</v>
      </c>
      <c r="B323">
        <f>VLOOKUP($B$2,'Standard Deposition Curves'!$B$6:$OL$11,(A323/2+1),FALSE)</f>
        <v>2.7490505836575877E-4</v>
      </c>
      <c r="C323"/>
      <c r="D323"/>
      <c r="E323"/>
      <c r="F323"/>
      <c r="G323"/>
      <c r="H323"/>
    </row>
    <row r="324" spans="1:8" x14ac:dyDescent="0.25">
      <c r="A324">
        <v>606</v>
      </c>
      <c r="B324">
        <f>VLOOKUP($B$2,'Standard Deposition Curves'!$B$6:$OL$11,(A324/2+1),FALSE)</f>
        <v>2.7390389105058367E-4</v>
      </c>
      <c r="C324"/>
      <c r="D324"/>
      <c r="E324"/>
      <c r="F324"/>
      <c r="G324"/>
      <c r="H324"/>
    </row>
    <row r="325" spans="1:8" x14ac:dyDescent="0.25">
      <c r="A325">
        <v>608</v>
      </c>
      <c r="B325">
        <f>VLOOKUP($B$2,'Standard Deposition Curves'!$B$6:$OL$11,(A325/2+1),FALSE)</f>
        <v>2.728439688715953E-4</v>
      </c>
      <c r="C325"/>
      <c r="D325"/>
      <c r="E325"/>
      <c r="F325"/>
      <c r="G325"/>
      <c r="H325"/>
    </row>
    <row r="326" spans="1:8" x14ac:dyDescent="0.25">
      <c r="A326">
        <v>610</v>
      </c>
      <c r="B326">
        <f>VLOOKUP($B$2,'Standard Deposition Curves'!$B$6:$OL$11,(A326/2+1),FALSE)</f>
        <v>2.7178404669260699E-4</v>
      </c>
      <c r="C326"/>
      <c r="D326"/>
      <c r="E326"/>
      <c r="F326"/>
      <c r="G326"/>
      <c r="H326"/>
    </row>
    <row r="327" spans="1:8" x14ac:dyDescent="0.25">
      <c r="A327">
        <v>612</v>
      </c>
      <c r="B327">
        <f>VLOOKUP($B$2,'Standard Deposition Curves'!$B$6:$OL$11,(A327/2+1),FALSE)</f>
        <v>2.7072412451361862E-4</v>
      </c>
      <c r="C327"/>
      <c r="D327"/>
      <c r="E327"/>
      <c r="F327"/>
      <c r="G327"/>
      <c r="H327"/>
    </row>
    <row r="328" spans="1:8" x14ac:dyDescent="0.25">
      <c r="A328">
        <v>614</v>
      </c>
      <c r="B328">
        <f>VLOOKUP($B$2,'Standard Deposition Curves'!$B$6:$OL$11,(A328/2+1),FALSE)</f>
        <v>2.6925175097276263E-4</v>
      </c>
      <c r="C328"/>
      <c r="D328"/>
      <c r="E328"/>
      <c r="F328"/>
      <c r="G328"/>
      <c r="H328"/>
    </row>
    <row r="329" spans="1:8" x14ac:dyDescent="0.25">
      <c r="A329">
        <v>616</v>
      </c>
      <c r="B329">
        <f>VLOOKUP($B$2,'Standard Deposition Curves'!$B$6:$OL$11,(A329/2+1),FALSE)</f>
        <v>2.6736692607003891E-4</v>
      </c>
      <c r="C329"/>
      <c r="D329"/>
      <c r="E329"/>
      <c r="F329"/>
      <c r="G329"/>
      <c r="H329"/>
    </row>
    <row r="330" spans="1:8" x14ac:dyDescent="0.25">
      <c r="A330">
        <v>618</v>
      </c>
      <c r="B330">
        <f>VLOOKUP($B$2,'Standard Deposition Curves'!$B$6:$OL$11,(A330/2+1),FALSE)</f>
        <v>2.6548210116731518E-4</v>
      </c>
      <c r="C330"/>
      <c r="D330"/>
      <c r="E330"/>
      <c r="F330"/>
      <c r="G330"/>
      <c r="H330"/>
    </row>
    <row r="331" spans="1:8" x14ac:dyDescent="0.25">
      <c r="A331">
        <v>620</v>
      </c>
      <c r="B331">
        <f>VLOOKUP($B$2,'Standard Deposition Curves'!$B$6:$OL$11,(A331/2+1),FALSE)</f>
        <v>2.6365603112840467E-4</v>
      </c>
      <c r="C331"/>
      <c r="D331"/>
      <c r="E331"/>
      <c r="F331"/>
      <c r="G331"/>
      <c r="H331"/>
    </row>
    <row r="332" spans="1:8" x14ac:dyDescent="0.25">
      <c r="A332">
        <v>622</v>
      </c>
      <c r="B332">
        <f>VLOOKUP($B$2,'Standard Deposition Curves'!$B$6:$OL$11,(A332/2+1),FALSE)</f>
        <v>2.6135875486381322E-4</v>
      </c>
      <c r="C332"/>
      <c r="D332"/>
      <c r="E332"/>
      <c r="F332"/>
      <c r="G332"/>
      <c r="H332"/>
    </row>
    <row r="333" spans="1:8" x14ac:dyDescent="0.25">
      <c r="A333">
        <v>624</v>
      </c>
      <c r="B333">
        <f>VLOOKUP($B$2,'Standard Deposition Curves'!$B$6:$OL$11,(A333/2+1),FALSE)</f>
        <v>2.5876653696498052E-4</v>
      </c>
      <c r="C333"/>
      <c r="D333"/>
      <c r="E333"/>
      <c r="F333"/>
      <c r="G333"/>
      <c r="H333"/>
    </row>
    <row r="334" spans="1:8" x14ac:dyDescent="0.25">
      <c r="A334">
        <v>626</v>
      </c>
      <c r="B334">
        <f>VLOOKUP($B$2,'Standard Deposition Curves'!$B$6:$OL$11,(A334/2+1),FALSE)</f>
        <v>2.5611556420233466E-4</v>
      </c>
      <c r="C334"/>
      <c r="D334"/>
      <c r="E334"/>
      <c r="F334"/>
      <c r="G334"/>
      <c r="H334"/>
    </row>
    <row r="335" spans="1:8" x14ac:dyDescent="0.25">
      <c r="A335">
        <v>628</v>
      </c>
      <c r="B335">
        <f>VLOOKUP($B$2,'Standard Deposition Curves'!$B$6:$OL$11,(A335/2+1),FALSE)</f>
        <v>2.5387704280155642E-4</v>
      </c>
      <c r="C335"/>
      <c r="D335"/>
      <c r="E335"/>
      <c r="F335"/>
      <c r="G335"/>
      <c r="H335"/>
    </row>
    <row r="336" spans="1:8" x14ac:dyDescent="0.25">
      <c r="A336">
        <v>630</v>
      </c>
      <c r="B336">
        <f>VLOOKUP($B$2,'Standard Deposition Curves'!$B$6:$OL$11,(A336/2+1),FALSE)</f>
        <v>2.5210972762645912E-4</v>
      </c>
      <c r="C336"/>
      <c r="D336"/>
      <c r="E336"/>
      <c r="F336"/>
      <c r="G336"/>
      <c r="H336"/>
    </row>
    <row r="337" spans="1:8" x14ac:dyDescent="0.25">
      <c r="A337">
        <v>632</v>
      </c>
      <c r="B337">
        <f>VLOOKUP($B$2,'Standard Deposition Curves'!$B$6:$OL$11,(A337/2+1),FALSE)</f>
        <v>2.5028365758754861E-4</v>
      </c>
      <c r="C337"/>
      <c r="D337"/>
      <c r="E337"/>
      <c r="F337"/>
      <c r="G337"/>
      <c r="H337"/>
    </row>
    <row r="338" spans="1:8" x14ac:dyDescent="0.25">
      <c r="A338">
        <v>634</v>
      </c>
      <c r="B338">
        <f>VLOOKUP($B$2,'Standard Deposition Curves'!$B$6:$OL$11,(A338/2+1),FALSE)</f>
        <v>2.484575875486381E-4</v>
      </c>
      <c r="C338"/>
      <c r="D338"/>
      <c r="E338"/>
      <c r="F338"/>
      <c r="G338"/>
      <c r="H338"/>
    </row>
    <row r="339" spans="1:8" x14ac:dyDescent="0.25">
      <c r="A339">
        <v>636</v>
      </c>
      <c r="B339">
        <f>VLOOKUP($B$2,'Standard Deposition Curves'!$B$6:$OL$11,(A339/2+1),FALSE)</f>
        <v>2.4704396887159532E-4</v>
      </c>
      <c r="C339"/>
      <c r="D339"/>
      <c r="E339"/>
      <c r="F339"/>
      <c r="G339"/>
      <c r="H339"/>
    </row>
    <row r="340" spans="1:8" x14ac:dyDescent="0.25">
      <c r="A340">
        <v>638</v>
      </c>
      <c r="B340">
        <f>VLOOKUP($B$2,'Standard Deposition Curves'!$B$6:$OL$11,(A340/2+1),FALSE)</f>
        <v>2.4610155642023344E-4</v>
      </c>
      <c r="C340"/>
      <c r="D340"/>
      <c r="E340"/>
      <c r="F340"/>
      <c r="G340"/>
      <c r="H340"/>
    </row>
    <row r="341" spans="1:8" x14ac:dyDescent="0.25">
      <c r="A341">
        <v>640</v>
      </c>
      <c r="B341">
        <f>VLOOKUP($B$2,'Standard Deposition Curves'!$B$6:$OL$11,(A341/2+1),FALSE)</f>
        <v>2.4474669260700387E-4</v>
      </c>
      <c r="C341"/>
      <c r="D341"/>
      <c r="E341"/>
      <c r="F341"/>
      <c r="G341"/>
      <c r="H341"/>
    </row>
    <row r="342" spans="1:8" x14ac:dyDescent="0.25">
      <c r="A342">
        <v>642</v>
      </c>
      <c r="B342">
        <f>VLOOKUP($B$2,'Standard Deposition Curves'!$B$6:$OL$11,(A342/2+1),FALSE)</f>
        <v>2.4380428015564198E-4</v>
      </c>
      <c r="C342"/>
      <c r="D342"/>
      <c r="E342"/>
      <c r="F342"/>
      <c r="G342"/>
      <c r="H342"/>
    </row>
    <row r="343" spans="1:8" x14ac:dyDescent="0.25">
      <c r="A343">
        <v>644</v>
      </c>
      <c r="B343">
        <f>VLOOKUP($B$2,'Standard Deposition Curves'!$B$6:$OL$11,(A343/2+1),FALSE)</f>
        <v>2.4286186770428015E-4</v>
      </c>
      <c r="C343"/>
      <c r="D343"/>
      <c r="E343"/>
      <c r="F343"/>
      <c r="G343"/>
      <c r="H343"/>
    </row>
    <row r="344" spans="1:8" x14ac:dyDescent="0.25">
      <c r="A344">
        <v>646</v>
      </c>
      <c r="B344">
        <f>VLOOKUP($B$2,'Standard Deposition Curves'!$B$6:$OL$11,(A344/2+1),FALSE)</f>
        <v>2.4191945525291829E-4</v>
      </c>
      <c r="C344"/>
      <c r="D344"/>
      <c r="E344"/>
      <c r="F344"/>
      <c r="G344"/>
      <c r="H344"/>
    </row>
    <row r="345" spans="1:8" x14ac:dyDescent="0.25">
      <c r="A345">
        <v>648</v>
      </c>
      <c r="B345">
        <f>VLOOKUP($B$2,'Standard Deposition Curves'!$B$6:$OL$11,(A345/2+1),FALSE)</f>
        <v>2.4103579766536964E-4</v>
      </c>
      <c r="C345"/>
      <c r="D345"/>
      <c r="E345"/>
      <c r="F345"/>
      <c r="G345"/>
      <c r="H345"/>
    </row>
    <row r="346" spans="1:8" x14ac:dyDescent="0.25">
      <c r="A346">
        <v>650</v>
      </c>
      <c r="B346">
        <f>VLOOKUP($B$2,'Standard Deposition Curves'!$B$6:$OL$11,(A346/2+1),FALSE)</f>
        <v>2.4015214007782102E-4</v>
      </c>
      <c r="C346"/>
      <c r="D346"/>
      <c r="E346"/>
      <c r="F346"/>
      <c r="G346"/>
      <c r="H346"/>
    </row>
    <row r="347" spans="1:8" x14ac:dyDescent="0.25">
      <c r="A347">
        <v>652</v>
      </c>
      <c r="B347">
        <f>VLOOKUP($B$2,'Standard Deposition Curves'!$B$6:$OL$11,(A347/2+1),FALSE)</f>
        <v>2.3926848249027237E-4</v>
      </c>
      <c r="C347"/>
      <c r="D347"/>
      <c r="E347"/>
      <c r="F347"/>
      <c r="G347"/>
      <c r="H347"/>
    </row>
    <row r="348" spans="1:8" x14ac:dyDescent="0.25">
      <c r="A348">
        <v>654</v>
      </c>
      <c r="B348">
        <f>VLOOKUP($B$2,'Standard Deposition Curves'!$B$6:$OL$11,(A348/2+1),FALSE)</f>
        <v>2.3879727626459143E-4</v>
      </c>
      <c r="C348"/>
      <c r="D348"/>
      <c r="E348"/>
      <c r="F348"/>
      <c r="G348"/>
      <c r="H348"/>
    </row>
    <row r="349" spans="1:8" x14ac:dyDescent="0.25">
      <c r="A349">
        <v>656</v>
      </c>
      <c r="B349">
        <f>VLOOKUP($B$2,'Standard Deposition Curves'!$B$6:$OL$11,(A349/2+1),FALSE)</f>
        <v>2.3785486381322957E-4</v>
      </c>
      <c r="C349"/>
      <c r="D349"/>
      <c r="E349"/>
      <c r="F349"/>
      <c r="G349"/>
      <c r="H349"/>
    </row>
    <row r="350" spans="1:8" x14ac:dyDescent="0.25">
      <c r="A350">
        <v>658</v>
      </c>
      <c r="B350">
        <f>VLOOKUP($B$2,'Standard Deposition Curves'!$B$6:$OL$11,(A350/2+1),FALSE)</f>
        <v>2.3685369649805447E-4</v>
      </c>
      <c r="C350"/>
      <c r="D350"/>
      <c r="E350"/>
      <c r="F350"/>
      <c r="G350"/>
      <c r="H350"/>
    </row>
    <row r="351" spans="1:8" x14ac:dyDescent="0.25">
      <c r="A351">
        <v>660</v>
      </c>
      <c r="B351">
        <f>VLOOKUP($B$2,'Standard Deposition Curves'!$B$6:$OL$11,(A351/2+1),FALSE)</f>
        <v>2.3591128404669261E-4</v>
      </c>
      <c r="C351"/>
      <c r="D351"/>
      <c r="E351"/>
      <c r="F351"/>
      <c r="G351"/>
      <c r="H351"/>
    </row>
    <row r="352" spans="1:8" x14ac:dyDescent="0.25">
      <c r="A352">
        <v>662</v>
      </c>
      <c r="B352">
        <f>VLOOKUP($B$2,'Standard Deposition Curves'!$B$6:$OL$11,(A352/2+1),FALSE)</f>
        <v>2.3485136186770426E-4</v>
      </c>
      <c r="C352"/>
      <c r="D352"/>
      <c r="E352"/>
      <c r="F352"/>
      <c r="G352"/>
      <c r="H352"/>
    </row>
    <row r="353" spans="1:8" x14ac:dyDescent="0.25">
      <c r="A353">
        <v>664</v>
      </c>
      <c r="B353">
        <f>VLOOKUP($B$2,'Standard Deposition Curves'!$B$6:$OL$11,(A353/2+1),FALSE)</f>
        <v>2.3385019455252916E-4</v>
      </c>
      <c r="C353"/>
      <c r="D353"/>
      <c r="E353"/>
      <c r="F353"/>
      <c r="G353"/>
      <c r="H353"/>
    </row>
    <row r="354" spans="1:8" x14ac:dyDescent="0.25">
      <c r="A354">
        <v>666</v>
      </c>
      <c r="B354">
        <f>VLOOKUP($B$2,'Standard Deposition Curves'!$B$6:$OL$11,(A354/2+1),FALSE)</f>
        <v>2.3284902723735406E-4</v>
      </c>
      <c r="C354"/>
      <c r="D354"/>
      <c r="E354"/>
      <c r="F354"/>
      <c r="G354"/>
      <c r="H354"/>
    </row>
    <row r="355" spans="1:8" x14ac:dyDescent="0.25">
      <c r="A355">
        <v>668</v>
      </c>
      <c r="B355">
        <f>VLOOKUP($B$2,'Standard Deposition Curves'!$B$6:$OL$11,(A355/2+1),FALSE)</f>
        <v>2.3143540856031128E-4</v>
      </c>
      <c r="C355"/>
      <c r="D355"/>
      <c r="E355"/>
      <c r="F355"/>
      <c r="G355"/>
      <c r="H355"/>
    </row>
    <row r="356" spans="1:8" x14ac:dyDescent="0.25">
      <c r="A356">
        <v>670</v>
      </c>
      <c r="B356">
        <f>VLOOKUP($B$2,'Standard Deposition Curves'!$B$6:$OL$11,(A356/2+1),FALSE)</f>
        <v>2.3037548638132297E-4</v>
      </c>
      <c r="C356"/>
      <c r="D356"/>
      <c r="E356"/>
      <c r="F356"/>
      <c r="G356"/>
      <c r="H356"/>
    </row>
    <row r="357" spans="1:8" x14ac:dyDescent="0.25">
      <c r="A357">
        <v>672</v>
      </c>
      <c r="B357">
        <f>VLOOKUP($B$2,'Standard Deposition Curves'!$B$6:$OL$11,(A357/2+1),FALSE)</f>
        <v>2.290206225680934E-4</v>
      </c>
      <c r="C357"/>
      <c r="D357"/>
      <c r="E357"/>
      <c r="F357"/>
      <c r="G357"/>
      <c r="H357"/>
    </row>
    <row r="358" spans="1:8" x14ac:dyDescent="0.25">
      <c r="A358">
        <v>674</v>
      </c>
      <c r="B358">
        <f>VLOOKUP($B$2,'Standard Deposition Curves'!$B$6:$OL$11,(A358/2+1),FALSE)</f>
        <v>2.2760700389105057E-4</v>
      </c>
      <c r="C358"/>
      <c r="D358"/>
      <c r="E358"/>
      <c r="F358"/>
      <c r="G358"/>
      <c r="H358"/>
    </row>
    <row r="359" spans="1:8" x14ac:dyDescent="0.25">
      <c r="A359">
        <v>676</v>
      </c>
      <c r="B359">
        <f>VLOOKUP($B$2,'Standard Deposition Curves'!$B$6:$OL$11,(A359/2+1),FALSE)</f>
        <v>2.2625214007782101E-4</v>
      </c>
      <c r="C359"/>
      <c r="D359"/>
      <c r="E359"/>
      <c r="F359"/>
      <c r="G359"/>
      <c r="H359"/>
    </row>
    <row r="360" spans="1:8" x14ac:dyDescent="0.25">
      <c r="A360">
        <v>678</v>
      </c>
      <c r="B360">
        <f>VLOOKUP($B$2,'Standard Deposition Curves'!$B$6:$OL$11,(A360/2+1),FALSE)</f>
        <v>2.2448482490272374E-4</v>
      </c>
      <c r="C360"/>
      <c r="D360"/>
      <c r="E360"/>
      <c r="F360"/>
      <c r="G360"/>
      <c r="H360"/>
    </row>
    <row r="361" spans="1:8" x14ac:dyDescent="0.25">
      <c r="A361">
        <v>680</v>
      </c>
      <c r="B361">
        <f>VLOOKUP($B$2,'Standard Deposition Curves'!$B$6:$OL$11,(A361/2+1),FALSE)</f>
        <v>2.2318871595330739E-4</v>
      </c>
      <c r="C361"/>
      <c r="D361"/>
      <c r="E361"/>
      <c r="F361"/>
      <c r="G361"/>
      <c r="H361"/>
    </row>
    <row r="362" spans="1:8" x14ac:dyDescent="0.25">
      <c r="A362">
        <v>682</v>
      </c>
      <c r="B362">
        <f>VLOOKUP($B$2,'Standard Deposition Curves'!$B$6:$OL$11,(A362/2+1),FALSE)</f>
        <v>2.2230505836575874E-4</v>
      </c>
      <c r="C362"/>
      <c r="D362"/>
      <c r="E362"/>
      <c r="F362"/>
      <c r="G362"/>
      <c r="H362"/>
    </row>
    <row r="363" spans="1:8" x14ac:dyDescent="0.25">
      <c r="A363">
        <v>684</v>
      </c>
      <c r="B363">
        <f>VLOOKUP($B$2,'Standard Deposition Curves'!$B$6:$OL$11,(A363/2+1),FALSE)</f>
        <v>2.205377431906615E-4</v>
      </c>
      <c r="C363"/>
      <c r="D363"/>
      <c r="E363"/>
      <c r="F363"/>
      <c r="G363"/>
      <c r="H363"/>
    </row>
    <row r="364" spans="1:8" x14ac:dyDescent="0.25">
      <c r="A364">
        <v>686</v>
      </c>
      <c r="B364">
        <f>VLOOKUP($B$2,'Standard Deposition Curves'!$B$6:$OL$11,(A364/2+1),FALSE)</f>
        <v>2.1965408560311282E-4</v>
      </c>
      <c r="C364"/>
      <c r="D364"/>
      <c r="E364"/>
      <c r="F364"/>
      <c r="G364"/>
      <c r="H364"/>
    </row>
    <row r="365" spans="1:8" x14ac:dyDescent="0.25">
      <c r="A365">
        <v>688</v>
      </c>
      <c r="B365">
        <f>VLOOKUP($B$2,'Standard Deposition Curves'!$B$6:$OL$11,(A365/2+1),FALSE)</f>
        <v>2.1912412451361867E-4</v>
      </c>
      <c r="C365"/>
      <c r="D365"/>
      <c r="E365"/>
      <c r="F365"/>
      <c r="G365"/>
      <c r="H365"/>
    </row>
    <row r="366" spans="1:8" x14ac:dyDescent="0.25">
      <c r="A366">
        <v>690</v>
      </c>
      <c r="B366">
        <f>VLOOKUP($B$2,'Standard Deposition Curves'!$B$6:$OL$11,(A366/2+1),FALSE)</f>
        <v>2.1859416342412451E-4</v>
      </c>
      <c r="C366"/>
      <c r="D366"/>
      <c r="E366"/>
      <c r="F366"/>
      <c r="G366"/>
      <c r="H366"/>
    </row>
    <row r="367" spans="1:8" x14ac:dyDescent="0.25">
      <c r="A367">
        <v>692</v>
      </c>
      <c r="B367">
        <f>VLOOKUP($B$2,'Standard Deposition Curves'!$B$6:$OL$11,(A367/2+1),FALSE)</f>
        <v>2.1806420233463035E-4</v>
      </c>
      <c r="C367"/>
      <c r="D367"/>
      <c r="E367"/>
      <c r="F367"/>
      <c r="G367"/>
      <c r="H367"/>
    </row>
    <row r="368" spans="1:8" x14ac:dyDescent="0.25">
      <c r="A368">
        <v>694</v>
      </c>
      <c r="B368">
        <f>VLOOKUP($B$2,'Standard Deposition Curves'!$B$6:$OL$11,(A368/2+1),FALSE)</f>
        <v>2.1788793774319066E-4</v>
      </c>
      <c r="C368"/>
      <c r="D368"/>
      <c r="E368"/>
      <c r="F368"/>
      <c r="G368"/>
      <c r="H368"/>
    </row>
    <row r="369" spans="1:8" x14ac:dyDescent="0.25">
      <c r="A369">
        <v>696</v>
      </c>
      <c r="B369">
        <f>VLOOKUP($B$2,'Standard Deposition Curves'!$B$6:$OL$11,(A369/2+1),FALSE)</f>
        <v>2.1777042801556418E-4</v>
      </c>
      <c r="C369"/>
      <c r="D369"/>
      <c r="E369"/>
      <c r="F369"/>
      <c r="G369"/>
      <c r="H369"/>
    </row>
    <row r="370" spans="1:8" x14ac:dyDescent="0.25">
      <c r="A370">
        <v>698</v>
      </c>
      <c r="B370">
        <f>VLOOKUP($B$2,'Standard Deposition Curves'!$B$6:$OL$11,(A370/2+1),FALSE)</f>
        <v>2.1759416342412451E-4</v>
      </c>
      <c r="C370"/>
      <c r="D370"/>
      <c r="E370"/>
      <c r="F370"/>
      <c r="G370"/>
      <c r="H370"/>
    </row>
    <row r="371" spans="1:8" x14ac:dyDescent="0.25">
      <c r="A371">
        <v>700</v>
      </c>
      <c r="B371">
        <f>VLOOKUP($B$2,'Standard Deposition Curves'!$B$6:$OL$11,(A371/2+1),FALSE)</f>
        <v>2.1747665369649806E-4</v>
      </c>
      <c r="C371"/>
      <c r="D371"/>
      <c r="E371"/>
      <c r="F371"/>
      <c r="G371"/>
      <c r="H371"/>
    </row>
    <row r="372" spans="1:8" x14ac:dyDescent="0.25">
      <c r="A372">
        <v>702</v>
      </c>
      <c r="B372">
        <f>VLOOKUP($B$2,'Standard Deposition Curves'!$B$6:$OL$11,(A372/2+1),FALSE)</f>
        <v>2.173591439688716E-4</v>
      </c>
      <c r="C372"/>
      <c r="D372"/>
      <c r="E372"/>
      <c r="F372"/>
      <c r="G372"/>
      <c r="H372"/>
    </row>
    <row r="373" spans="1:8" x14ac:dyDescent="0.25">
      <c r="A373">
        <v>704</v>
      </c>
      <c r="B373">
        <f>VLOOKUP($B$2,'Standard Deposition Curves'!$B$6:$OL$11,(A373/2+1),FALSE)</f>
        <v>2.1771284046692604E-4</v>
      </c>
      <c r="C373"/>
      <c r="D373"/>
      <c r="E373"/>
      <c r="F373"/>
      <c r="G373"/>
      <c r="H373"/>
    </row>
    <row r="374" spans="1:8" x14ac:dyDescent="0.25">
      <c r="A374">
        <v>706</v>
      </c>
      <c r="B374">
        <f>VLOOKUP($B$2,'Standard Deposition Curves'!$B$6:$OL$11,(A374/2+1),FALSE)</f>
        <v>2.1759533073929962E-4</v>
      </c>
      <c r="C374"/>
      <c r="D374"/>
      <c r="E374"/>
      <c r="F374"/>
      <c r="G374"/>
      <c r="H374"/>
    </row>
    <row r="375" spans="1:8" x14ac:dyDescent="0.25">
      <c r="A375">
        <v>708</v>
      </c>
      <c r="B375">
        <f>VLOOKUP($B$2,'Standard Deposition Curves'!$B$6:$OL$11,(A375/2+1),FALSE)</f>
        <v>2.1747782101167313E-4</v>
      </c>
      <c r="C375"/>
      <c r="D375"/>
      <c r="E375"/>
      <c r="F375"/>
      <c r="G375"/>
      <c r="H375"/>
    </row>
    <row r="376" spans="1:8" x14ac:dyDescent="0.25">
      <c r="A376">
        <v>710</v>
      </c>
      <c r="B376">
        <f>VLOOKUP($B$2,'Standard Deposition Curves'!$B$6:$OL$11,(A376/2+1),FALSE)</f>
        <v>2.1741906614785992E-4</v>
      </c>
      <c r="C376"/>
      <c r="D376"/>
      <c r="E376"/>
      <c r="F376"/>
      <c r="G376"/>
      <c r="H376"/>
    </row>
    <row r="377" spans="1:8" x14ac:dyDescent="0.25">
      <c r="A377">
        <v>712</v>
      </c>
      <c r="B377">
        <f>VLOOKUP($B$2,'Standard Deposition Curves'!$B$6:$OL$11,(A377/2+1),FALSE)</f>
        <v>2.1730155642023344E-4</v>
      </c>
      <c r="C377"/>
      <c r="D377"/>
      <c r="E377"/>
      <c r="F377"/>
      <c r="G377"/>
      <c r="H377"/>
    </row>
    <row r="378" spans="1:8" x14ac:dyDescent="0.25">
      <c r="A378">
        <v>714</v>
      </c>
      <c r="B378">
        <f>VLOOKUP($B$2,'Standard Deposition Curves'!$B$6:$OL$11,(A378/2+1),FALSE)</f>
        <v>2.1677159533073928E-4</v>
      </c>
      <c r="C378"/>
      <c r="D378"/>
      <c r="E378"/>
      <c r="F378"/>
      <c r="G378"/>
      <c r="H378"/>
    </row>
    <row r="379" spans="1:8" x14ac:dyDescent="0.25">
      <c r="A379">
        <v>716</v>
      </c>
      <c r="B379">
        <f>VLOOKUP($B$2,'Standard Deposition Curves'!$B$6:$OL$11,(A379/2+1),FALSE)</f>
        <v>2.1665408560311283E-4</v>
      </c>
      <c r="C379"/>
      <c r="D379"/>
      <c r="E379"/>
      <c r="F379"/>
      <c r="G379"/>
      <c r="H379"/>
    </row>
    <row r="380" spans="1:8" x14ac:dyDescent="0.25">
      <c r="A380">
        <v>718</v>
      </c>
      <c r="B380">
        <f>VLOOKUP($B$2,'Standard Deposition Curves'!$B$6:$OL$11,(A380/2+1),FALSE)</f>
        <v>2.1618287937743191E-4</v>
      </c>
      <c r="C380"/>
      <c r="D380"/>
      <c r="E380"/>
      <c r="F380"/>
      <c r="G380"/>
      <c r="H380"/>
    </row>
    <row r="381" spans="1:8" x14ac:dyDescent="0.25">
      <c r="A381">
        <v>720</v>
      </c>
      <c r="B381">
        <f>VLOOKUP($B$2,'Standard Deposition Curves'!$B$6:$OL$11,(A381/2+1),FALSE)</f>
        <v>2.1565291828793776E-4</v>
      </c>
      <c r="C381"/>
      <c r="D381"/>
      <c r="E381"/>
      <c r="F381"/>
      <c r="G381"/>
      <c r="H381"/>
    </row>
    <row r="382" spans="1:8" x14ac:dyDescent="0.25">
      <c r="A382">
        <v>722</v>
      </c>
      <c r="B382">
        <f>VLOOKUP($B$2,'Standard Deposition Curves'!$B$6:$OL$11,(A382/2+1),FALSE)</f>
        <v>2.1476926070038908E-4</v>
      </c>
      <c r="C382"/>
      <c r="D382"/>
      <c r="E382"/>
      <c r="F382"/>
      <c r="G382"/>
      <c r="H382"/>
    </row>
    <row r="383" spans="1:8" x14ac:dyDescent="0.25">
      <c r="A383">
        <v>724</v>
      </c>
      <c r="B383">
        <f>VLOOKUP($B$2,'Standard Deposition Curves'!$B$6:$OL$11,(A383/2+1),FALSE)</f>
        <v>2.1423929961089492E-4</v>
      </c>
      <c r="C383"/>
      <c r="D383"/>
      <c r="E383"/>
      <c r="F383"/>
      <c r="G383"/>
      <c r="H383"/>
    </row>
    <row r="384" spans="1:8" x14ac:dyDescent="0.25">
      <c r="A384">
        <v>726</v>
      </c>
      <c r="B384">
        <f>VLOOKUP($B$2,'Standard Deposition Curves'!$B$6:$OL$11,(A384/2+1),FALSE)</f>
        <v>2.1335564202334628E-4</v>
      </c>
      <c r="C384"/>
      <c r="D384"/>
      <c r="E384"/>
      <c r="F384"/>
      <c r="G384"/>
      <c r="H384"/>
    </row>
    <row r="385" spans="1:8" x14ac:dyDescent="0.25">
      <c r="A385">
        <v>728</v>
      </c>
      <c r="B385">
        <f>VLOOKUP($B$2,'Standard Deposition Curves'!$B$6:$OL$11,(A385/2+1),FALSE)</f>
        <v>2.1241322957198444E-4</v>
      </c>
      <c r="C385"/>
      <c r="D385"/>
      <c r="E385"/>
      <c r="F385"/>
      <c r="G385"/>
      <c r="H385"/>
    </row>
    <row r="386" spans="1:8" x14ac:dyDescent="0.25">
      <c r="A386">
        <v>730</v>
      </c>
      <c r="B386">
        <f>VLOOKUP($B$2,'Standard Deposition Curves'!$B$6:$OL$11,(A386/2+1),FALSE)</f>
        <v>2.1182451361867705E-4</v>
      </c>
      <c r="C386"/>
      <c r="D386"/>
      <c r="E386"/>
      <c r="F386"/>
      <c r="G386"/>
      <c r="H386"/>
    </row>
    <row r="387" spans="1:8" x14ac:dyDescent="0.25">
      <c r="A387">
        <v>732</v>
      </c>
      <c r="B387">
        <f>VLOOKUP($B$2,'Standard Deposition Curves'!$B$6:$OL$11,(A387/2+1),FALSE)</f>
        <v>2.1088210116731516E-4</v>
      </c>
      <c r="C387"/>
      <c r="D387"/>
      <c r="E387"/>
      <c r="F387"/>
      <c r="G387"/>
      <c r="H387"/>
    </row>
    <row r="388" spans="1:8" x14ac:dyDescent="0.25">
      <c r="A388">
        <v>734</v>
      </c>
      <c r="B388">
        <f>VLOOKUP($B$2,'Standard Deposition Curves'!$B$6:$OL$11,(A388/2+1),FALSE)</f>
        <v>2.0988093385214008E-4</v>
      </c>
      <c r="C388"/>
      <c r="D388"/>
      <c r="E388"/>
      <c r="F388"/>
      <c r="G388"/>
      <c r="H388"/>
    </row>
    <row r="389" spans="1:8" x14ac:dyDescent="0.25">
      <c r="A389">
        <v>736</v>
      </c>
      <c r="B389">
        <f>VLOOKUP($B$2,'Standard Deposition Curves'!$B$6:$OL$11,(A389/2+1),FALSE)</f>
        <v>2.0935097276264593E-4</v>
      </c>
      <c r="C389"/>
      <c r="D389"/>
      <c r="E389"/>
      <c r="F389"/>
      <c r="G389"/>
      <c r="H389"/>
    </row>
    <row r="390" spans="1:8" x14ac:dyDescent="0.25">
      <c r="A390">
        <v>738</v>
      </c>
      <c r="B390">
        <f>VLOOKUP($B$2,'Standard Deposition Curves'!$B$6:$OL$11,(A390/2+1),FALSE)</f>
        <v>2.0834980544747083E-4</v>
      </c>
      <c r="C390"/>
      <c r="D390"/>
      <c r="E390"/>
      <c r="F390"/>
      <c r="G390"/>
      <c r="H390"/>
    </row>
    <row r="391" spans="1:8" x14ac:dyDescent="0.25">
      <c r="A391">
        <v>740</v>
      </c>
      <c r="B391">
        <f>VLOOKUP($B$2,'Standard Deposition Curves'!$B$6:$OL$11,(A391/2+1),FALSE)</f>
        <v>2.0781984435797664E-4</v>
      </c>
      <c r="C391"/>
      <c r="D391"/>
      <c r="E391"/>
      <c r="F391"/>
      <c r="G391"/>
      <c r="H391"/>
    </row>
    <row r="392" spans="1:8" x14ac:dyDescent="0.25">
      <c r="A392">
        <v>742</v>
      </c>
      <c r="B392">
        <f>VLOOKUP($B$2,'Standard Deposition Curves'!$B$6:$OL$11,(A392/2+1),FALSE)</f>
        <v>2.0723112840466927E-4</v>
      </c>
      <c r="C392"/>
      <c r="D392"/>
      <c r="E392"/>
      <c r="F392"/>
      <c r="G392"/>
      <c r="H392"/>
    </row>
    <row r="393" spans="1:8" x14ac:dyDescent="0.25">
      <c r="A393">
        <v>744</v>
      </c>
      <c r="B393">
        <f>VLOOKUP($B$2,'Standard Deposition Curves'!$B$6:$OL$11,(A393/2+1),FALSE)</f>
        <v>2.0664241245136185E-4</v>
      </c>
      <c r="C393"/>
      <c r="D393"/>
      <c r="E393"/>
      <c r="F393"/>
      <c r="G393"/>
      <c r="H393"/>
    </row>
    <row r="394" spans="1:8" x14ac:dyDescent="0.25">
      <c r="A394">
        <v>746</v>
      </c>
      <c r="B394">
        <f>VLOOKUP($B$2,'Standard Deposition Curves'!$B$6:$OL$11,(A394/2+1),FALSE)</f>
        <v>2.0652490272373539E-4</v>
      </c>
      <c r="C394"/>
      <c r="D394"/>
      <c r="E394"/>
      <c r="F394"/>
      <c r="G394"/>
      <c r="H394"/>
    </row>
    <row r="395" spans="1:8" x14ac:dyDescent="0.25">
      <c r="A395">
        <v>748</v>
      </c>
      <c r="B395">
        <f>VLOOKUP($B$2,'Standard Deposition Curves'!$B$6:$OL$11,(A395/2+1),FALSE)</f>
        <v>2.0640739299610894E-4</v>
      </c>
      <c r="C395"/>
      <c r="D395"/>
      <c r="E395"/>
      <c r="F395"/>
      <c r="G395"/>
      <c r="H395"/>
    </row>
    <row r="396" spans="1:8" x14ac:dyDescent="0.25">
      <c r="A396">
        <v>750</v>
      </c>
      <c r="B396">
        <f>VLOOKUP($B$2,'Standard Deposition Curves'!$B$6:$OL$11,(A396/2+1),FALSE)</f>
        <v>2.0628988326848246E-4</v>
      </c>
      <c r="C396"/>
      <c r="D396"/>
      <c r="E396"/>
      <c r="F396"/>
      <c r="G396"/>
      <c r="H396"/>
    </row>
    <row r="397" spans="1:8" x14ac:dyDescent="0.25">
      <c r="A397">
        <v>752</v>
      </c>
      <c r="B397">
        <f>VLOOKUP($B$2,'Standard Deposition Curves'!$B$6:$OL$11,(A397/2+1),FALSE)</f>
        <v>2.0623112840466925E-4</v>
      </c>
      <c r="C397"/>
      <c r="D397"/>
      <c r="E397"/>
      <c r="F397"/>
      <c r="G397"/>
      <c r="H397"/>
    </row>
    <row r="398" spans="1:8" x14ac:dyDescent="0.25">
      <c r="A398">
        <v>754</v>
      </c>
      <c r="B398">
        <f>VLOOKUP($B$2,'Standard Deposition Curves'!$B$6:$OL$11,(A398/2+1),FALSE)</f>
        <v>2.0658482490272371E-4</v>
      </c>
      <c r="C398"/>
      <c r="D398"/>
      <c r="E398"/>
      <c r="F398"/>
      <c r="G398"/>
      <c r="H398"/>
    </row>
    <row r="399" spans="1:8" x14ac:dyDescent="0.25">
      <c r="A399">
        <v>756</v>
      </c>
      <c r="B399">
        <f>VLOOKUP($B$2,'Standard Deposition Curves'!$B$6:$OL$11,(A399/2+1),FALSE)</f>
        <v>2.065260700389105E-4</v>
      </c>
      <c r="C399"/>
      <c r="D399"/>
      <c r="E399"/>
      <c r="F399"/>
      <c r="G399"/>
      <c r="H399"/>
    </row>
    <row r="400" spans="1:8" x14ac:dyDescent="0.25">
      <c r="A400">
        <v>758</v>
      </c>
      <c r="B400">
        <f>VLOOKUP($B$2,'Standard Deposition Curves'!$B$6:$OL$11,(A400/2+1),FALSE)</f>
        <v>2.065260700389105E-4</v>
      </c>
      <c r="C400"/>
      <c r="D400"/>
      <c r="E400"/>
      <c r="F400"/>
      <c r="G400"/>
      <c r="H400"/>
    </row>
    <row r="401" spans="1:8" x14ac:dyDescent="0.25">
      <c r="A401">
        <v>760</v>
      </c>
      <c r="B401">
        <f>VLOOKUP($B$2,'Standard Deposition Curves'!$B$6:$OL$11,(A401/2+1),FALSE)</f>
        <v>2.0646731517509726E-4</v>
      </c>
      <c r="C401"/>
      <c r="D401"/>
      <c r="E401"/>
      <c r="F401"/>
      <c r="G401"/>
      <c r="H401"/>
    </row>
    <row r="402" spans="1:8" x14ac:dyDescent="0.25">
      <c r="A402">
        <v>762</v>
      </c>
      <c r="B402">
        <f>VLOOKUP($B$2,'Standard Deposition Curves'!$B$6:$OL$11,(A402/2+1),FALSE)</f>
        <v>2.0646731517509726E-4</v>
      </c>
      <c r="C402"/>
      <c r="D402"/>
      <c r="E402"/>
      <c r="F402"/>
      <c r="G402"/>
      <c r="H402"/>
    </row>
    <row r="403" spans="1:8" x14ac:dyDescent="0.25">
      <c r="A403">
        <v>764</v>
      </c>
      <c r="B403">
        <f>VLOOKUP($B$2,'Standard Deposition Curves'!$B$6:$OL$11,(A403/2+1),FALSE)</f>
        <v>2.0640856031128404E-4</v>
      </c>
      <c r="C403"/>
      <c r="D403"/>
      <c r="E403"/>
      <c r="F403"/>
      <c r="G403"/>
      <c r="H403"/>
    </row>
    <row r="404" spans="1:8" x14ac:dyDescent="0.25">
      <c r="A404">
        <v>766</v>
      </c>
      <c r="B404">
        <f>VLOOKUP($B$2,'Standard Deposition Curves'!$B$6:$OL$11,(A404/2+1),FALSE)</f>
        <v>2.063498054474708E-4</v>
      </c>
      <c r="C404"/>
      <c r="D404"/>
      <c r="E404"/>
      <c r="F404"/>
      <c r="G404"/>
      <c r="H404"/>
    </row>
    <row r="405" spans="1:8" x14ac:dyDescent="0.25">
      <c r="A405">
        <v>768</v>
      </c>
      <c r="B405">
        <f>VLOOKUP($B$2,'Standard Deposition Curves'!$B$6:$OL$11,(A405/2+1),FALSE)</f>
        <v>2.0581984435797665E-4</v>
      </c>
      <c r="C405"/>
      <c r="D405"/>
      <c r="E405"/>
      <c r="F405"/>
      <c r="G405"/>
      <c r="H405"/>
    </row>
    <row r="406" spans="1:8" x14ac:dyDescent="0.25">
      <c r="A406">
        <v>770</v>
      </c>
      <c r="B406">
        <f>VLOOKUP($B$2,'Standard Deposition Curves'!$B$6:$OL$11,(A406/2+1),FALSE)</f>
        <v>2.053486381322957E-4</v>
      </c>
      <c r="C406"/>
      <c r="D406"/>
      <c r="E406"/>
      <c r="F406"/>
      <c r="G406"/>
      <c r="H406"/>
    </row>
    <row r="407" spans="1:8" x14ac:dyDescent="0.25">
      <c r="A407">
        <v>772</v>
      </c>
      <c r="B407">
        <f>VLOOKUP($B$2,'Standard Deposition Curves'!$B$6:$OL$11,(A407/2+1),FALSE)</f>
        <v>2.0523112840466928E-4</v>
      </c>
      <c r="C407"/>
      <c r="D407"/>
      <c r="E407"/>
      <c r="F407"/>
      <c r="G407"/>
      <c r="H407"/>
    </row>
    <row r="408" spans="1:8" x14ac:dyDescent="0.25">
      <c r="A408">
        <v>774</v>
      </c>
      <c r="B408">
        <f>VLOOKUP($B$2,'Standard Deposition Curves'!$B$6:$OL$11,(A408/2+1),FALSE)</f>
        <v>2.0470116731517512E-4</v>
      </c>
      <c r="C408"/>
      <c r="D408"/>
      <c r="E408"/>
      <c r="F408"/>
      <c r="G408"/>
      <c r="H408"/>
    </row>
    <row r="409" spans="1:8" x14ac:dyDescent="0.25">
      <c r="A409">
        <v>776</v>
      </c>
      <c r="B409">
        <f>VLOOKUP($B$2,'Standard Deposition Curves'!$B$6:$OL$11,(A409/2+1),FALSE)</f>
        <v>2.0375875486381323E-4</v>
      </c>
      <c r="C409"/>
      <c r="D409"/>
      <c r="E409"/>
      <c r="F409"/>
      <c r="G409"/>
      <c r="H409"/>
    </row>
    <row r="410" spans="1:8" x14ac:dyDescent="0.25">
      <c r="A410">
        <v>778</v>
      </c>
      <c r="B410">
        <f>VLOOKUP($B$2,'Standard Deposition Curves'!$B$6:$OL$11,(A410/2+1),FALSE)</f>
        <v>2.0322879377431905E-4</v>
      </c>
      <c r="C410"/>
      <c r="D410"/>
      <c r="E410"/>
      <c r="F410"/>
      <c r="G410"/>
      <c r="H410"/>
    </row>
    <row r="411" spans="1:8" x14ac:dyDescent="0.25">
      <c r="A411">
        <v>780</v>
      </c>
      <c r="B411">
        <f>VLOOKUP($B$2,'Standard Deposition Curves'!$B$6:$OL$11,(A411/2+1),FALSE)</f>
        <v>2.0264007782101165E-4</v>
      </c>
      <c r="C411"/>
      <c r="D411"/>
      <c r="E411"/>
      <c r="F411"/>
      <c r="G411"/>
      <c r="H411"/>
    </row>
    <row r="412" spans="1:8" x14ac:dyDescent="0.25">
      <c r="A412">
        <v>782</v>
      </c>
      <c r="B412">
        <f>VLOOKUP($B$2,'Standard Deposition Curves'!$B$6:$OL$11,(A412/2+1),FALSE)</f>
        <v>2.0169766536964976E-4</v>
      </c>
      <c r="C412"/>
      <c r="D412"/>
      <c r="E412"/>
      <c r="F412"/>
      <c r="G412"/>
      <c r="H412"/>
    </row>
    <row r="413" spans="1:8" x14ac:dyDescent="0.25">
      <c r="A413">
        <v>784</v>
      </c>
      <c r="B413">
        <f>VLOOKUP($B$2,'Standard Deposition Curves'!$B$6:$OL$11,(A413/2+1),FALSE)</f>
        <v>2.0110894941634239E-4</v>
      </c>
      <c r="C413"/>
      <c r="D413"/>
      <c r="E413"/>
      <c r="F413"/>
      <c r="G413"/>
      <c r="H413"/>
    </row>
    <row r="414" spans="1:8" x14ac:dyDescent="0.25">
      <c r="A414">
        <v>786</v>
      </c>
      <c r="B414">
        <f>VLOOKUP($B$2,'Standard Deposition Curves'!$B$6:$OL$11,(A414/2+1),FALSE)</f>
        <v>2.0010778210116732E-4</v>
      </c>
      <c r="C414"/>
      <c r="D414"/>
      <c r="E414"/>
      <c r="F414"/>
      <c r="G414"/>
      <c r="H414"/>
    </row>
    <row r="415" spans="1:8" x14ac:dyDescent="0.25">
      <c r="A415">
        <v>788</v>
      </c>
      <c r="B415">
        <f>VLOOKUP($B$2,'Standard Deposition Curves'!$B$6:$OL$11,(A415/2+1),FALSE)</f>
        <v>1.9951906614785989E-4</v>
      </c>
      <c r="C415"/>
      <c r="D415"/>
      <c r="E415"/>
      <c r="F415"/>
      <c r="G415"/>
      <c r="H415"/>
    </row>
    <row r="416" spans="1:8" x14ac:dyDescent="0.25">
      <c r="A416">
        <v>790</v>
      </c>
      <c r="B416">
        <f>VLOOKUP($B$2,'Standard Deposition Curves'!$B$6:$OL$11,(A416/2+1),FALSE)</f>
        <v>1.9893035019455255E-4</v>
      </c>
      <c r="C416"/>
      <c r="D416"/>
      <c r="E416"/>
      <c r="F416"/>
      <c r="G416"/>
      <c r="H416"/>
    </row>
    <row r="417" spans="1:8" x14ac:dyDescent="0.25">
      <c r="A417">
        <v>792</v>
      </c>
      <c r="B417">
        <f>VLOOKUP($B$2,'Standard Deposition Curves'!$B$6:$OL$11,(A417/2+1),FALSE)</f>
        <v>1.9840038910505834E-4</v>
      </c>
      <c r="C417"/>
      <c r="D417"/>
      <c r="E417"/>
      <c r="F417"/>
      <c r="G417"/>
      <c r="H417"/>
    </row>
    <row r="418" spans="1:8" x14ac:dyDescent="0.25">
      <c r="A418">
        <v>794</v>
      </c>
      <c r="B418">
        <f>VLOOKUP($B$2,'Standard Deposition Curves'!$B$6:$OL$11,(A418/2+1),FALSE)</f>
        <v>1.9787042801556421E-4</v>
      </c>
      <c r="C418"/>
      <c r="D418"/>
      <c r="E418"/>
      <c r="F418"/>
      <c r="G418"/>
      <c r="H418"/>
    </row>
    <row r="419" spans="1:8" x14ac:dyDescent="0.25">
      <c r="A419">
        <v>796</v>
      </c>
      <c r="B419">
        <f>VLOOKUP($B$2,'Standard Deposition Curves'!$B$6:$OL$11,(A419/2+1),FALSE)</f>
        <v>0</v>
      </c>
      <c r="C419"/>
      <c r="D419"/>
      <c r="E419"/>
      <c r="F419"/>
      <c r="G419"/>
      <c r="H419"/>
    </row>
  </sheetData>
  <sheetProtection algorithmName="SHA-512" hashValue="84X6xoMyriae6TEZNdKZHM+dFnKogbWsa8lP104AU4TXseCEcj2kXAqx6VnSkGnkIpyjFj4kQCP0MRM1W259Bw==" saltValue="47m1x43TM/vA+MAw18LVXg==" spinCount="100000" sheet="1" objects="1" scenarios="1"/>
  <conditionalFormatting sqref="C22:C171">
    <cfRule type="cellIs" dxfId="164" priority="28" operator="lessThan">
      <formula>$F$7</formula>
    </cfRule>
    <cfRule type="cellIs" dxfId="163" priority="29" operator="equal">
      <formula>$F$7</formula>
    </cfRule>
    <cfRule type="cellIs" dxfId="162" priority="30" operator="greaterThan">
      <formula>$F$7</formula>
    </cfRule>
  </conditionalFormatting>
  <conditionalFormatting sqref="G22:G171">
    <cfRule type="cellIs" dxfId="161" priority="25" operator="lessThan">
      <formula>$F$11</formula>
    </cfRule>
    <cfRule type="cellIs" dxfId="160" priority="26" operator="equal">
      <formula>$F$11</formula>
    </cfRule>
    <cfRule type="cellIs" dxfId="159" priority="27" operator="greaterThan">
      <formula>$F$11</formula>
    </cfRule>
  </conditionalFormatting>
  <conditionalFormatting sqref="D22:D171">
    <cfRule type="cellIs" dxfId="158" priority="22" operator="lessThan">
      <formula>$F$8</formula>
    </cfRule>
    <cfRule type="cellIs" dxfId="157" priority="23" operator="equal">
      <formula>$F$8</formula>
    </cfRule>
    <cfRule type="cellIs" dxfId="156" priority="24" operator="greaterThan">
      <formula>$F$8</formula>
    </cfRule>
  </conditionalFormatting>
  <conditionalFormatting sqref="E22:E171">
    <cfRule type="cellIs" dxfId="155" priority="19" operator="lessThan">
      <formula>$F$9</formula>
    </cfRule>
    <cfRule type="cellIs" dxfId="154" priority="20" operator="equal">
      <formula>$F$9</formula>
    </cfRule>
    <cfRule type="cellIs" dxfId="153" priority="21" operator="greaterThan">
      <formula>$F$9</formula>
    </cfRule>
  </conditionalFormatting>
  <conditionalFormatting sqref="F22:F171">
    <cfRule type="cellIs" dxfId="152" priority="16" operator="lessThan">
      <formula>$F$10</formula>
    </cfRule>
    <cfRule type="cellIs" dxfId="151" priority="17" operator="equal">
      <formula>$F$10</formula>
    </cfRule>
    <cfRule type="cellIs" dxfId="150" priority="18" operator="greaterThan">
      <formula>$F$10</formula>
    </cfRule>
  </conditionalFormatting>
  <conditionalFormatting sqref="C172:C221">
    <cfRule type="cellIs" dxfId="149" priority="13" operator="lessThan">
      <formula>$F$7</formula>
    </cfRule>
    <cfRule type="cellIs" dxfId="148" priority="14" operator="equal">
      <formula>$F$7</formula>
    </cfRule>
    <cfRule type="cellIs" dxfId="147" priority="15" operator="greaterThan">
      <formula>$F$7</formula>
    </cfRule>
  </conditionalFormatting>
  <conditionalFormatting sqref="G172:G221">
    <cfRule type="cellIs" dxfId="146" priority="10" operator="lessThan">
      <formula>$F$11</formula>
    </cfRule>
    <cfRule type="cellIs" dxfId="145" priority="11" operator="equal">
      <formula>$F$11</formula>
    </cfRule>
    <cfRule type="cellIs" dxfId="144" priority="12" operator="greaterThan">
      <formula>$F$11</formula>
    </cfRule>
  </conditionalFormatting>
  <conditionalFormatting sqref="D172:D221">
    <cfRule type="cellIs" dxfId="143" priority="7" operator="lessThan">
      <formula>$F$8</formula>
    </cfRule>
    <cfRule type="cellIs" dxfId="142" priority="8" operator="equal">
      <formula>$F$8</formula>
    </cfRule>
    <cfRule type="cellIs" dxfId="141" priority="9" operator="greaterThan">
      <formula>$F$8</formula>
    </cfRule>
  </conditionalFormatting>
  <conditionalFormatting sqref="E172:E221">
    <cfRule type="cellIs" dxfId="140" priority="4" operator="lessThan">
      <formula>$F$9</formula>
    </cfRule>
    <cfRule type="cellIs" dxfId="139" priority="5" operator="equal">
      <formula>$F$9</formula>
    </cfRule>
    <cfRule type="cellIs" dxfId="138" priority="6" operator="greaterThan">
      <formula>$F$9</formula>
    </cfRule>
  </conditionalFormatting>
  <conditionalFormatting sqref="F172:F221">
    <cfRule type="cellIs" dxfId="137" priority="1" operator="lessThan">
      <formula>$F$10</formula>
    </cfRule>
    <cfRule type="cellIs" dxfId="136" priority="2" operator="equal">
      <formula>$F$10</formula>
    </cfRule>
    <cfRule type="cellIs" dxfId="135" priority="3" operator="greaterThan">
      <formula>$F$10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19"/>
  <sheetViews>
    <sheetView workbookViewId="0"/>
  </sheetViews>
  <sheetFormatPr defaultRowHeight="15" x14ac:dyDescent="0.25"/>
  <cols>
    <col min="1" max="1" width="22.42578125" style="8" bestFit="1" customWidth="1"/>
    <col min="2" max="2" width="15.85546875" style="8" customWidth="1"/>
    <col min="3" max="7" width="11" style="8" customWidth="1"/>
    <col min="8" max="8" width="22.42578125" style="8" bestFit="1" customWidth="1"/>
    <col min="9" max="16384" width="9.140625" style="8"/>
  </cols>
  <sheetData>
    <row r="1" spans="1:8" x14ac:dyDescent="0.25">
      <c r="A1" t="s">
        <v>19</v>
      </c>
      <c r="B1">
        <f>'Assessment details'!B4</f>
        <v>500</v>
      </c>
      <c r="C1" t="str">
        <f>'Assessment details'!C4</f>
        <v>g/L</v>
      </c>
      <c r="D1"/>
      <c r="E1" t="s">
        <v>31</v>
      </c>
      <c r="F1" t="str">
        <f>IF('Assessment details'!B15="NO","Not assessed",(IF(SUM(B7:B11)=0,"No data",(IF(SUM(E14:E18)=0,"Acceptable","Not acceptable")))))</f>
        <v>Acceptable</v>
      </c>
      <c r="G1"/>
      <c r="H1"/>
    </row>
    <row r="2" spans="1:8" x14ac:dyDescent="0.25">
      <c r="A2" t="s">
        <v>1</v>
      </c>
      <c r="B2" t="str">
        <f>CONCATENATE('Assessment details'!$B$17,"-high")</f>
        <v>COARSE-high</v>
      </c>
      <c r="C2"/>
      <c r="D2"/>
      <c r="E2"/>
      <c r="F2"/>
      <c r="G2"/>
      <c r="H2"/>
    </row>
    <row r="3" spans="1:8" x14ac:dyDescent="0.25">
      <c r="A3" t="s">
        <v>23</v>
      </c>
      <c r="B3">
        <f>'Assessment details'!B16</f>
        <v>4000</v>
      </c>
      <c r="C3" t="str">
        <f>'Assessment details'!C16</f>
        <v>mL/ha</v>
      </c>
      <c r="D3"/>
      <c r="E3"/>
      <c r="F3"/>
      <c r="G3"/>
      <c r="H3"/>
    </row>
    <row r="4" spans="1:8" x14ac:dyDescent="0.25">
      <c r="A4" t="s">
        <v>22</v>
      </c>
      <c r="B4">
        <f>B3*(B1/1000)</f>
        <v>2000</v>
      </c>
      <c r="C4" t="s">
        <v>13</v>
      </c>
      <c r="D4"/>
      <c r="E4" t="s">
        <v>72</v>
      </c>
      <c r="F4"/>
      <c r="G4"/>
      <c r="H4" t="s">
        <v>71</v>
      </c>
    </row>
    <row r="5" spans="1:8" x14ac:dyDescent="0.25">
      <c r="A5"/>
      <c r="B5"/>
      <c r="C5"/>
      <c r="D5"/>
      <c r="E5"/>
      <c r="F5"/>
      <c r="G5"/>
      <c r="H5"/>
    </row>
    <row r="6" spans="1:8" x14ac:dyDescent="0.25">
      <c r="A6"/>
      <c r="B6" t="s">
        <v>27</v>
      </c>
      <c r="C6"/>
      <c r="D6"/>
      <c r="E6"/>
      <c r="F6"/>
      <c r="G6"/>
      <c r="H6"/>
    </row>
    <row r="7" spans="1:8" x14ac:dyDescent="0.25">
      <c r="A7" t="s">
        <v>2</v>
      </c>
      <c r="B7">
        <f>'Assessment details'!B8</f>
        <v>10</v>
      </c>
      <c r="C7" s="28" t="s">
        <v>12</v>
      </c>
      <c r="D7">
        <f>B7/1000000*45000/0.03</f>
        <v>15.000000000000002</v>
      </c>
      <c r="E7" t="s">
        <v>13</v>
      </c>
      <c r="F7">
        <f>D7/$B$4</f>
        <v>7.5000000000000006E-3</v>
      </c>
      <c r="G7" t="s">
        <v>18</v>
      </c>
      <c r="H7"/>
    </row>
    <row r="8" spans="1:8" x14ac:dyDescent="0.25">
      <c r="A8" t="s">
        <v>3</v>
      </c>
      <c r="B8">
        <f>'Assessment details'!B9</f>
        <v>7.5</v>
      </c>
      <c r="C8" t="s">
        <v>13</v>
      </c>
      <c r="D8">
        <f>B8</f>
        <v>7.5</v>
      </c>
      <c r="E8" t="s">
        <v>13</v>
      </c>
      <c r="F8">
        <f t="shared" ref="F8:F11" si="0">D8/$B$4</f>
        <v>3.7499999999999999E-3</v>
      </c>
      <c r="G8" t="s">
        <v>18</v>
      </c>
      <c r="H8"/>
    </row>
    <row r="9" spans="1:8" x14ac:dyDescent="0.25">
      <c r="A9" t="s">
        <v>6</v>
      </c>
      <c r="B9">
        <f>'Assessment details'!B10</f>
        <v>9999999</v>
      </c>
      <c r="C9" t="s">
        <v>13</v>
      </c>
      <c r="D9">
        <f t="shared" ref="D9:D10" si="1">B9</f>
        <v>9999999</v>
      </c>
      <c r="E9" t="s">
        <v>13</v>
      </c>
      <c r="F9">
        <f t="shared" si="0"/>
        <v>4999.9994999999999</v>
      </c>
      <c r="G9" t="s">
        <v>18</v>
      </c>
      <c r="H9"/>
    </row>
    <row r="10" spans="1:8" x14ac:dyDescent="0.25">
      <c r="A10" t="s">
        <v>4</v>
      </c>
      <c r="B10">
        <f>'Assessment details'!B11</f>
        <v>31</v>
      </c>
      <c r="C10" t="s">
        <v>13</v>
      </c>
      <c r="D10">
        <f t="shared" si="1"/>
        <v>31</v>
      </c>
      <c r="E10" t="s">
        <v>13</v>
      </c>
      <c r="F10">
        <f t="shared" si="0"/>
        <v>1.55E-2</v>
      </c>
      <c r="G10" t="s">
        <v>18</v>
      </c>
      <c r="H10"/>
    </row>
    <row r="11" spans="1:8" x14ac:dyDescent="0.25">
      <c r="A11" t="s">
        <v>5</v>
      </c>
      <c r="B11">
        <f>'Assessment details'!B12</f>
        <v>500</v>
      </c>
      <c r="C11" t="s">
        <v>14</v>
      </c>
      <c r="D11">
        <f>B11*3000/1000</f>
        <v>1500</v>
      </c>
      <c r="E11" t="s">
        <v>13</v>
      </c>
      <c r="F11">
        <f t="shared" si="0"/>
        <v>0.75</v>
      </c>
      <c r="G11" t="s">
        <v>18</v>
      </c>
      <c r="H11"/>
    </row>
    <row r="12" spans="1:8" x14ac:dyDescent="0.25">
      <c r="A12"/>
      <c r="B12"/>
      <c r="C12"/>
      <c r="D12"/>
      <c r="E12"/>
      <c r="F12"/>
      <c r="G12"/>
      <c r="H12"/>
    </row>
    <row r="13" spans="1:8" x14ac:dyDescent="0.25">
      <c r="A13" t="s">
        <v>25</v>
      </c>
      <c r="B13" t="s">
        <v>26</v>
      </c>
      <c r="C13"/>
      <c r="D13"/>
      <c r="E13" t="s">
        <v>70</v>
      </c>
      <c r="F13"/>
      <c r="G13"/>
      <c r="H13"/>
    </row>
    <row r="14" spans="1:8" x14ac:dyDescent="0.25">
      <c r="A14" t="s">
        <v>7</v>
      </c>
      <c r="B14">
        <f>IF('Assessment details'!B8="","Not yet assessed",(IF((ISNUMBER(((INDEX(C22:H221,MATCH(F7,C22:C221,-1),6))+2))),(IF(((INDEX(C22:H221,MATCH(F7,C22:C221,-1),6))+2)&lt;=400,((INDEX(C22:H221,MATCH(F7,C22:C221,-1),6))+2),"Over 400 metres")),0)))</f>
        <v>62</v>
      </c>
      <c r="C14"/>
      <c r="D14"/>
      <c r="E14">
        <f>IF(B14=$H$4,1,0)</f>
        <v>0</v>
      </c>
      <c r="F14"/>
      <c r="G14"/>
      <c r="H14"/>
    </row>
    <row r="15" spans="1:8" x14ac:dyDescent="0.25">
      <c r="A15" t="s">
        <v>8</v>
      </c>
      <c r="B15">
        <f>IF('Assessment details'!B9="","Not yet assessed",(IF((ISNUMBER(((INDEX(D22:H221,MATCH(F8,D22:D221,-1),5))+2))),(IF(((INDEX(D22:H221,MATCH(F8,D22:D221,-1),5))+2)&lt;=400,((INDEX(D22:H221,MATCH(F8,D22:D221,-1),5))+2),"Over 400 metres")),0)))</f>
        <v>104</v>
      </c>
      <c r="C15"/>
      <c r="D15"/>
      <c r="E15">
        <f>IF(B15=$H$4,1,0)</f>
        <v>0</v>
      </c>
      <c r="F15"/>
      <c r="G15"/>
      <c r="H15"/>
    </row>
    <row r="16" spans="1:8" x14ac:dyDescent="0.25">
      <c r="A16" t="s">
        <v>24</v>
      </c>
      <c r="B16">
        <f>IF('Assessment details'!B10="","Not yet assessed",(IF((ISNUMBER(((INDEX(E22:H221,MATCH(F9,E22:E221,-1),4))+2))),(IF(((INDEX(E22:H221,MATCH(F9,E22:E221,-1),4))+2)&lt;=400,((INDEX(E22:H221,MATCH(F9,E22:E221,-1),4))+2),"Over 400 metres")),0)))</f>
        <v>0</v>
      </c>
      <c r="C16"/>
      <c r="D16"/>
      <c r="E16">
        <f>IF(B16=$H$4,1,0)</f>
        <v>0</v>
      </c>
      <c r="F16"/>
      <c r="G16"/>
      <c r="H16"/>
    </row>
    <row r="17" spans="1:8" x14ac:dyDescent="0.25">
      <c r="A17" t="s">
        <v>9</v>
      </c>
      <c r="B17">
        <f>IF('Assessment details'!B11="","Not yet assessed",(IF((ISNUMBER(((INDEX(F22:H221,MATCH(F10,F22:F221,-1),3))+2))),(IF(((INDEX(F22:H221,MATCH(F10,F22:F221,-1),3))+2)&lt;=400,((INDEX(F22:H221,MATCH(F10,F22:F221,-1),3))+2),"Over 400 metres")),0)))</f>
        <v>30</v>
      </c>
      <c r="C17"/>
      <c r="D17"/>
      <c r="E17">
        <f>IF(B17=$H$4,1,0)</f>
        <v>0</v>
      </c>
      <c r="F17"/>
      <c r="G17"/>
      <c r="H17"/>
    </row>
    <row r="18" spans="1:8" x14ac:dyDescent="0.25">
      <c r="A18" t="s">
        <v>10</v>
      </c>
      <c r="B18">
        <f>IF('Assessment details'!B12="","Not yet assessed",(IF((ISNUMBER(((INDEX(G22:H221,MATCH(F11,G22:G221,-1),2))+2))),(IF(((INDEX(G22:H221,MATCH(F11,G22:G221,-1),2))+2)&lt;=400,((INDEX(G22:H221,MATCH(F11,G22:G221,-1),2))+2),"Over 400 metres")),0)))</f>
        <v>0</v>
      </c>
      <c r="C18"/>
      <c r="D18"/>
      <c r="E18">
        <f>IF(B18=$H$4,1,0)</f>
        <v>0</v>
      </c>
      <c r="F18"/>
      <c r="G18"/>
      <c r="H18"/>
    </row>
    <row r="19" spans="1:8" x14ac:dyDescent="0.25">
      <c r="A19"/>
      <c r="B19"/>
      <c r="C19"/>
      <c r="D19"/>
      <c r="E19"/>
      <c r="F19"/>
      <c r="G19"/>
      <c r="H19"/>
    </row>
    <row r="20" spans="1:8" x14ac:dyDescent="0.25">
      <c r="A20"/>
      <c r="B20"/>
      <c r="C20"/>
      <c r="D20"/>
      <c r="E20"/>
      <c r="F20"/>
      <c r="G20"/>
      <c r="H20"/>
    </row>
    <row r="21" spans="1:8" x14ac:dyDescent="0.25">
      <c r="A21" t="s">
        <v>0</v>
      </c>
      <c r="B21" t="s">
        <v>11</v>
      </c>
      <c r="C21" t="s">
        <v>7</v>
      </c>
      <c r="D21" t="s">
        <v>8</v>
      </c>
      <c r="E21" t="s">
        <v>24</v>
      </c>
      <c r="F21" t="s">
        <v>9</v>
      </c>
      <c r="G21" t="s">
        <v>10</v>
      </c>
      <c r="H21" t="s">
        <v>0</v>
      </c>
    </row>
    <row r="22" spans="1:8" x14ac:dyDescent="0.25">
      <c r="A22">
        <v>2</v>
      </c>
      <c r="B22">
        <f>VLOOKUP($B$2,'Standard Deposition Curves'!$B$24:$OL$29,(A22/2+1),FALSE)</f>
        <v>0.19732671399999999</v>
      </c>
      <c r="C22">
        <f>AVERAGE(AVERAGE(B22:B23),B23,AVERAGE(B23:B24))</f>
        <v>0.14193998243333331</v>
      </c>
      <c r="D22">
        <f>AVERAGE(AVERAGE(B22:B23),B23,AVERAGE(B23:B24))</f>
        <v>0.14193998243333331</v>
      </c>
      <c r="E22">
        <f>AVERAGE(AVERAGE(B22:B23),B23,AVERAGE(B23:B24))</f>
        <v>0.14193998243333331</v>
      </c>
      <c r="F22">
        <f>AVERAGE(B22:B32)</f>
        <v>7.5925920109090897E-2</v>
      </c>
      <c r="G22">
        <f>AVERAGE(B22:B72)</f>
        <v>2.4133240202745085E-2</v>
      </c>
      <c r="H22">
        <v>2</v>
      </c>
    </row>
    <row r="23" spans="1:8" x14ac:dyDescent="0.25">
      <c r="A23">
        <v>4</v>
      </c>
      <c r="B23">
        <f>VLOOKUP($B$2,'Standard Deposition Curves'!$B$24:$OL$29,(A23/2+1),FALSE)</f>
        <v>0.13750253699999998</v>
      </c>
      <c r="C23">
        <f t="shared" ref="C23:C86" si="2">AVERAGE(AVERAGE(B23:B24),B24,AVERAGE(B24:B25))</f>
        <v>0.10622260090000001</v>
      </c>
      <c r="D23">
        <f t="shared" ref="D23:D86" si="3">AVERAGE(AVERAGE(B23:B24),B24,AVERAGE(B24:B25))</f>
        <v>0.10622260090000001</v>
      </c>
      <c r="E23">
        <f t="shared" ref="E23:E86" si="4">AVERAGE(AVERAGE(B23:B24),B24,AVERAGE(B24:B25))</f>
        <v>0.10622260090000001</v>
      </c>
      <c r="F23">
        <f t="shared" ref="F23:F86" si="5">AVERAGE(B23:B33)</f>
        <v>6.0533559381818175E-2</v>
      </c>
      <c r="G23">
        <f t="shared" ref="G23:G86" si="6">AVERAGE(B23:B73)</f>
        <v>2.0338123548039207E-2</v>
      </c>
      <c r="H23">
        <v>4</v>
      </c>
    </row>
    <row r="24" spans="1:8" x14ac:dyDescent="0.25">
      <c r="A24">
        <v>6</v>
      </c>
      <c r="B24">
        <f>VLOOKUP($B$2,'Standard Deposition Curves'!$B$24:$OL$29,(A24/2+1),FALSE)</f>
        <v>0.1043030326</v>
      </c>
      <c r="C24">
        <f t="shared" si="2"/>
        <v>8.3663203533333341E-2</v>
      </c>
      <c r="D24">
        <f t="shared" si="3"/>
        <v>8.3663203533333341E-2</v>
      </c>
      <c r="E24">
        <f t="shared" si="4"/>
        <v>8.3663203533333341E-2</v>
      </c>
      <c r="F24">
        <f t="shared" si="5"/>
        <v>5.0366874336363623E-2</v>
      </c>
      <c r="G24">
        <f t="shared" si="6"/>
        <v>1.7714295430588233E-2</v>
      </c>
      <c r="H24">
        <v>6</v>
      </c>
    </row>
    <row r="25" spans="1:8" x14ac:dyDescent="0.25">
      <c r="A25">
        <v>8</v>
      </c>
      <c r="B25">
        <f>VLOOKUP($B$2,'Standard Deposition Curves'!$B$24:$OL$29,(A25/2+1),FALSE)</f>
        <v>8.2620938000000005E-2</v>
      </c>
      <c r="C25">
        <f t="shared" si="2"/>
        <v>6.786403476666665E-2</v>
      </c>
      <c r="D25">
        <f t="shared" si="3"/>
        <v>6.786403476666665E-2</v>
      </c>
      <c r="E25">
        <f t="shared" si="4"/>
        <v>6.786403476666665E-2</v>
      </c>
      <c r="F25">
        <f t="shared" si="5"/>
        <v>4.3022868681818177E-2</v>
      </c>
      <c r="G25">
        <f t="shared" si="6"/>
        <v>1.5739782095098041E-2</v>
      </c>
      <c r="H25">
        <v>8</v>
      </c>
    </row>
    <row r="26" spans="1:8" x14ac:dyDescent="0.25">
      <c r="A26">
        <v>10</v>
      </c>
      <c r="B26">
        <f>VLOOKUP($B$2,'Standard Deposition Curves'!$B$24:$OL$29,(A26/2+1),FALSE)</f>
        <v>6.7192436599999988E-2</v>
      </c>
      <c r="C26">
        <f t="shared" si="2"/>
        <v>5.6380073799999993E-2</v>
      </c>
      <c r="D26">
        <f t="shared" si="3"/>
        <v>5.6380073799999993E-2</v>
      </c>
      <c r="E26">
        <f t="shared" si="4"/>
        <v>5.6380073799999993E-2</v>
      </c>
      <c r="F26">
        <f t="shared" si="5"/>
        <v>3.7464431972727266E-2</v>
      </c>
      <c r="G26">
        <f t="shared" si="6"/>
        <v>1.4188838568627453E-2</v>
      </c>
      <c r="H26">
        <v>10</v>
      </c>
    </row>
    <row r="27" spans="1:8" x14ac:dyDescent="0.25">
      <c r="A27">
        <v>12</v>
      </c>
      <c r="B27">
        <f>VLOOKUP($B$2,'Standard Deposition Curves'!$B$24:$OL$29,(A27/2+1),FALSE)</f>
        <v>5.57935242E-2</v>
      </c>
      <c r="C27">
        <f t="shared" si="2"/>
        <v>4.8197037266666659E-2</v>
      </c>
      <c r="D27">
        <f t="shared" si="3"/>
        <v>4.8197037266666659E-2</v>
      </c>
      <c r="E27">
        <f t="shared" si="4"/>
        <v>4.8197037266666659E-2</v>
      </c>
      <c r="F27">
        <f t="shared" si="5"/>
        <v>3.3133525900000002E-2</v>
      </c>
      <c r="G27">
        <f t="shared" si="6"/>
        <v>1.2938887858039216E-2</v>
      </c>
      <c r="H27">
        <v>12</v>
      </c>
    </row>
    <row r="28" spans="1:8" x14ac:dyDescent="0.25">
      <c r="A28">
        <v>14</v>
      </c>
      <c r="B28">
        <f>VLOOKUP($B$2,'Standard Deposition Curves'!$B$24:$OL$29,(A28/2+1),FALSE)</f>
        <v>4.7913909399999996E-2</v>
      </c>
      <c r="C28">
        <f t="shared" si="2"/>
        <v>4.1946516183333331E-2</v>
      </c>
      <c r="D28">
        <f t="shared" si="3"/>
        <v>4.1946516183333331E-2</v>
      </c>
      <c r="E28">
        <f t="shared" si="4"/>
        <v>4.1946516183333331E-2</v>
      </c>
      <c r="F28">
        <f t="shared" si="5"/>
        <v>2.9672194981818178E-2</v>
      </c>
      <c r="G28">
        <f t="shared" si="6"/>
        <v>1.1910981705686273E-2</v>
      </c>
      <c r="H28">
        <v>14</v>
      </c>
    </row>
    <row r="29" spans="1:8" x14ac:dyDescent="0.25">
      <c r="A29">
        <v>16</v>
      </c>
      <c r="B29">
        <f>VLOOKUP($B$2,'Standard Deposition Curves'!$B$24:$OL$29,(A29/2+1),FALSE)</f>
        <v>4.1733061799999999E-2</v>
      </c>
      <c r="C29">
        <f t="shared" si="2"/>
        <v>3.7079204499999997E-2</v>
      </c>
      <c r="D29">
        <f t="shared" si="3"/>
        <v>3.7079204499999997E-2</v>
      </c>
      <c r="E29">
        <f t="shared" si="4"/>
        <v>3.7079204499999997E-2</v>
      </c>
      <c r="F29">
        <f t="shared" si="5"/>
        <v>2.6801839290909089E-2</v>
      </c>
      <c r="G29">
        <f t="shared" si="6"/>
        <v>1.1036191256862745E-2</v>
      </c>
      <c r="H29">
        <v>16</v>
      </c>
    </row>
    <row r="30" spans="1:8" x14ac:dyDescent="0.25">
      <c r="A30">
        <v>18</v>
      </c>
      <c r="B30">
        <f>VLOOKUP($B$2,'Standard Deposition Curves'!$B$24:$OL$29,(A30/2+1),FALSE)</f>
        <v>3.6832940499999994E-2</v>
      </c>
      <c r="C30">
        <f t="shared" si="2"/>
        <v>3.3505029533333335E-2</v>
      </c>
      <c r="D30">
        <f t="shared" si="3"/>
        <v>3.3505029533333335E-2</v>
      </c>
      <c r="E30">
        <f t="shared" si="4"/>
        <v>3.3505029533333335E-2</v>
      </c>
      <c r="F30">
        <f t="shared" si="5"/>
        <v>2.4388147208181818E-2</v>
      </c>
      <c r="G30">
        <f t="shared" si="6"/>
        <v>1.0281244006274512E-2</v>
      </c>
      <c r="H30">
        <v>18</v>
      </c>
    </row>
    <row r="31" spans="1:8" x14ac:dyDescent="0.25">
      <c r="A31">
        <v>20</v>
      </c>
      <c r="B31">
        <f>VLOOKUP($B$2,'Standard Deposition Curves'!$B$24:$OL$29,(A31/2+1),FALSE)</f>
        <v>3.3410403200000001E-2</v>
      </c>
      <c r="C31">
        <f t="shared" si="2"/>
        <v>3.0607274133333331E-2</v>
      </c>
      <c r="D31">
        <f t="shared" si="3"/>
        <v>3.0607274133333331E-2</v>
      </c>
      <c r="E31">
        <f t="shared" si="4"/>
        <v>3.0607274133333331E-2</v>
      </c>
      <c r="F31">
        <f t="shared" si="5"/>
        <v>2.2325201134545451E-2</v>
      </c>
      <c r="G31">
        <f t="shared" si="6"/>
        <v>9.6211158850980395E-3</v>
      </c>
      <c r="H31">
        <v>20</v>
      </c>
    </row>
    <row r="32" spans="1:8" x14ac:dyDescent="0.25">
      <c r="A32">
        <v>22</v>
      </c>
      <c r="B32">
        <f>VLOOKUP($B$2,'Standard Deposition Curves'!$B$24:$OL$29,(A32/2+1),FALSE)</f>
        <v>3.0555623899999995E-2</v>
      </c>
      <c r="C32">
        <f t="shared" si="2"/>
        <v>2.804460156666666E-2</v>
      </c>
      <c r="D32">
        <f t="shared" si="3"/>
        <v>2.804460156666666E-2</v>
      </c>
      <c r="E32">
        <f t="shared" si="4"/>
        <v>2.804460156666666E-2</v>
      </c>
      <c r="F32">
        <f t="shared" si="5"/>
        <v>2.0490010395454544E-2</v>
      </c>
      <c r="G32">
        <f t="shared" si="6"/>
        <v>9.0268854088039214E-3</v>
      </c>
      <c r="H32">
        <v>22</v>
      </c>
    </row>
    <row r="33" spans="1:8" x14ac:dyDescent="0.25">
      <c r="A33">
        <v>24</v>
      </c>
      <c r="B33">
        <f>VLOOKUP($B$2,'Standard Deposition Curves'!$B$24:$OL$29,(A33/2+1),FALSE)</f>
        <v>2.8010745999999996E-2</v>
      </c>
      <c r="C33">
        <f t="shared" si="2"/>
        <v>2.5700953733333327E-2</v>
      </c>
      <c r="D33">
        <f t="shared" si="3"/>
        <v>2.5700953733333327E-2</v>
      </c>
      <c r="E33">
        <f t="shared" si="4"/>
        <v>2.5700953733333327E-2</v>
      </c>
      <c r="F33">
        <f t="shared" si="5"/>
        <v>1.8839927189090909E-2</v>
      </c>
      <c r="G33">
        <f t="shared" si="6"/>
        <v>8.4874686086666672E-3</v>
      </c>
      <c r="H33">
        <v>24</v>
      </c>
    </row>
    <row r="34" spans="1:8" x14ac:dyDescent="0.25">
      <c r="A34">
        <v>26</v>
      </c>
      <c r="B34">
        <f>VLOOKUP($B$2,'Standard Deposition Curves'!$B$24:$OL$29,(A34/2+1),FALSE)</f>
        <v>2.5669001499999997E-2</v>
      </c>
      <c r="C34">
        <f t="shared" si="2"/>
        <v>2.3537169550000001E-2</v>
      </c>
      <c r="D34">
        <f t="shared" si="3"/>
        <v>2.3537169550000001E-2</v>
      </c>
      <c r="E34">
        <f t="shared" si="4"/>
        <v>2.3537169550000001E-2</v>
      </c>
      <c r="F34">
        <f t="shared" si="5"/>
        <v>1.7350558870000001E-2</v>
      </c>
      <c r="G34">
        <f t="shared" si="6"/>
        <v>7.9968412617647082E-3</v>
      </c>
      <c r="H34">
        <v>26</v>
      </c>
    </row>
    <row r="35" spans="1:8" x14ac:dyDescent="0.25">
      <c r="A35">
        <v>28</v>
      </c>
      <c r="B35">
        <f>VLOOKUP($B$2,'Standard Deposition Curves'!$B$24:$OL$29,(A35/2+1),FALSE)</f>
        <v>2.3518970399999999E-2</v>
      </c>
      <c r="C35">
        <f t="shared" si="2"/>
        <v>2.1497329499999999E-2</v>
      </c>
      <c r="D35">
        <f t="shared" si="3"/>
        <v>2.1497329499999999E-2</v>
      </c>
      <c r="E35">
        <f t="shared" si="4"/>
        <v>2.1497329499999999E-2</v>
      </c>
      <c r="F35">
        <f t="shared" si="5"/>
        <v>1.6011456367272726E-2</v>
      </c>
      <c r="G35">
        <f t="shared" si="6"/>
        <v>7.551073730705884E-3</v>
      </c>
      <c r="H35">
        <v>28</v>
      </c>
    </row>
    <row r="36" spans="1:8" x14ac:dyDescent="0.25">
      <c r="A36">
        <v>30</v>
      </c>
      <c r="B36">
        <f>VLOOKUP($B$2,'Standard Deposition Curves'!$B$24:$OL$29,(A36/2+1),FALSE)</f>
        <v>2.1478134199999999E-2</v>
      </c>
      <c r="C36">
        <f t="shared" si="2"/>
        <v>1.9567816249999998E-2</v>
      </c>
      <c r="D36">
        <f t="shared" si="3"/>
        <v>1.9567816249999998E-2</v>
      </c>
      <c r="E36">
        <f t="shared" si="4"/>
        <v>1.9567816249999998E-2</v>
      </c>
      <c r="F36">
        <f t="shared" si="5"/>
        <v>1.481135677090909E-2</v>
      </c>
      <c r="G36">
        <f t="shared" si="6"/>
        <v>7.1464525336274523E-3</v>
      </c>
      <c r="H36">
        <v>30</v>
      </c>
    </row>
    <row r="37" spans="1:8" x14ac:dyDescent="0.25">
      <c r="A37">
        <v>32</v>
      </c>
      <c r="B37">
        <f>VLOOKUP($B$2,'Standard Deposition Curves'!$B$24:$OL$29,(A37/2+1),FALSE)</f>
        <v>1.95524698E-2</v>
      </c>
      <c r="C37">
        <f t="shared" si="2"/>
        <v>1.7794667166666667E-2</v>
      </c>
      <c r="D37">
        <f t="shared" si="3"/>
        <v>1.7794667166666667E-2</v>
      </c>
      <c r="E37">
        <f t="shared" si="4"/>
        <v>1.7794667166666667E-2</v>
      </c>
      <c r="F37">
        <f t="shared" si="5"/>
        <v>1.3742347396363635E-2</v>
      </c>
      <c r="G37">
        <f t="shared" si="6"/>
        <v>6.7808604610980405E-3</v>
      </c>
      <c r="H37">
        <v>32</v>
      </c>
    </row>
    <row r="38" spans="1:8" x14ac:dyDescent="0.25">
      <c r="A38">
        <v>34</v>
      </c>
      <c r="B38">
        <f>VLOOKUP($B$2,'Standard Deposition Curves'!$B$24:$OL$29,(A38/2+1),FALSE)</f>
        <v>1.7718884099999999E-2</v>
      </c>
      <c r="C38">
        <f t="shared" si="2"/>
        <v>1.6376886698333332E-2</v>
      </c>
      <c r="D38">
        <f t="shared" si="3"/>
        <v>1.6376886698333332E-2</v>
      </c>
      <c r="E38">
        <f t="shared" si="4"/>
        <v>1.6376886698333332E-2</v>
      </c>
      <c r="F38">
        <f t="shared" si="5"/>
        <v>1.2799578653636361E-2</v>
      </c>
      <c r="G38">
        <f t="shared" si="6"/>
        <v>6.4520762795294128E-3</v>
      </c>
      <c r="H38">
        <v>34</v>
      </c>
    </row>
    <row r="39" spans="1:8" x14ac:dyDescent="0.25">
      <c r="A39">
        <v>36</v>
      </c>
      <c r="B39">
        <f>VLOOKUP($B$2,'Standard Deposition Curves'!$B$24:$OL$29,(A39/2+1),FALSE)</f>
        <v>1.6339996799999999E-2</v>
      </c>
      <c r="C39">
        <f t="shared" si="2"/>
        <v>1.520172100833333E-2</v>
      </c>
      <c r="D39">
        <f t="shared" si="3"/>
        <v>1.520172100833333E-2</v>
      </c>
      <c r="E39">
        <f t="shared" si="4"/>
        <v>1.520172100833333E-2</v>
      </c>
      <c r="F39">
        <f t="shared" si="5"/>
        <v>1.1979583691818179E-2</v>
      </c>
      <c r="G39">
        <f t="shared" si="6"/>
        <v>6.1583214093725493E-3</v>
      </c>
      <c r="H39">
        <v>36</v>
      </c>
    </row>
    <row r="40" spans="1:8" x14ac:dyDescent="0.25">
      <c r="A40">
        <v>38</v>
      </c>
      <c r="B40">
        <f>VLOOKUP($B$2,'Standard Deposition Curves'!$B$24:$OL$29,(A40/2+1),FALSE)</f>
        <v>1.518244889E-2</v>
      </c>
      <c r="C40">
        <f t="shared" si="2"/>
        <v>1.4161314786666665E-2</v>
      </c>
      <c r="D40">
        <f t="shared" si="3"/>
        <v>1.4161314786666665E-2</v>
      </c>
      <c r="E40">
        <f t="shared" si="4"/>
        <v>1.4161314786666665E-2</v>
      </c>
      <c r="F40">
        <f t="shared" si="5"/>
        <v>1.1245178276363637E-2</v>
      </c>
      <c r="G40">
        <f t="shared" si="6"/>
        <v>5.8907030755294123E-3</v>
      </c>
      <c r="H40">
        <v>38</v>
      </c>
    </row>
    <row r="41" spans="1:8" x14ac:dyDescent="0.25">
      <c r="A41">
        <v>40</v>
      </c>
      <c r="B41">
        <f>VLOOKUP($B$2,'Standard Deposition Curves'!$B$24:$OL$29,(A41/2+1),FALSE)</f>
        <v>1.4140533689999998E-2</v>
      </c>
      <c r="C41">
        <f t="shared" si="2"/>
        <v>1.3239743766666664E-2</v>
      </c>
      <c r="D41">
        <f t="shared" si="3"/>
        <v>1.3239743766666664E-2</v>
      </c>
      <c r="E41">
        <f t="shared" si="4"/>
        <v>1.3239743766666664E-2</v>
      </c>
      <c r="F41">
        <f t="shared" si="5"/>
        <v>1.0580058970909091E-2</v>
      </c>
      <c r="G41">
        <f t="shared" si="6"/>
        <v>5.6449341551176478E-3</v>
      </c>
      <c r="H41">
        <v>40</v>
      </c>
    </row>
    <row r="42" spans="1:8" x14ac:dyDescent="0.25">
      <c r="A42">
        <v>42</v>
      </c>
      <c r="B42">
        <f>VLOOKUP($B$2,'Standard Deposition Curves'!$B$24:$OL$29,(A42/2+1),FALSE)</f>
        <v>1.3223305069999998E-2</v>
      </c>
      <c r="C42">
        <f t="shared" si="2"/>
        <v>1.2411639013333331E-2</v>
      </c>
      <c r="D42">
        <f t="shared" si="3"/>
        <v>1.2411639013333331E-2</v>
      </c>
      <c r="E42">
        <f t="shared" si="4"/>
        <v>1.2411639013333331E-2</v>
      </c>
      <c r="F42">
        <f t="shared" si="5"/>
        <v>9.9767234227272732E-3</v>
      </c>
      <c r="G42">
        <f t="shared" si="6"/>
        <v>5.4187644854313752E-3</v>
      </c>
      <c r="H42">
        <v>42</v>
      </c>
    </row>
    <row r="43" spans="1:8" x14ac:dyDescent="0.25">
      <c r="A43">
        <v>44</v>
      </c>
      <c r="B43">
        <f>VLOOKUP($B$2,'Standard Deposition Curves'!$B$24:$OL$29,(A43/2+1),FALSE)</f>
        <v>1.2404708629999999E-2</v>
      </c>
      <c r="C43">
        <f t="shared" si="2"/>
        <v>1.1642393426666666E-2</v>
      </c>
      <c r="D43">
        <f t="shared" si="3"/>
        <v>1.1642393426666666E-2</v>
      </c>
      <c r="E43">
        <f t="shared" si="4"/>
        <v>1.1642393426666666E-2</v>
      </c>
      <c r="F43">
        <f t="shared" si="5"/>
        <v>9.4265927163636343E-3</v>
      </c>
      <c r="G43">
        <f t="shared" si="6"/>
        <v>5.2098056548039225E-3</v>
      </c>
      <c r="H43">
        <v>44</v>
      </c>
    </row>
    <row r="44" spans="1:8" x14ac:dyDescent="0.25">
      <c r="A44">
        <v>46</v>
      </c>
      <c r="B44">
        <f>VLOOKUP($B$2,'Standard Deposition Curves'!$B$24:$OL$29,(A44/2+1),FALSE)</f>
        <v>1.162769449E-2</v>
      </c>
      <c r="C44">
        <f t="shared" si="2"/>
        <v>1.0950177534999999E-2</v>
      </c>
      <c r="D44">
        <f t="shared" si="3"/>
        <v>1.0950177534999999E-2</v>
      </c>
      <c r="E44">
        <f t="shared" si="4"/>
        <v>1.0950177534999999E-2</v>
      </c>
      <c r="F44">
        <f t="shared" si="5"/>
        <v>8.9233262409090883E-3</v>
      </c>
      <c r="G44">
        <f t="shared" si="6"/>
        <v>5.0161534698235288E-3</v>
      </c>
      <c r="H44">
        <v>46</v>
      </c>
    </row>
    <row r="45" spans="1:8" x14ac:dyDescent="0.25">
      <c r="A45">
        <v>48</v>
      </c>
      <c r="B45">
        <f>VLOOKUP($B$2,'Standard Deposition Curves'!$B$24:$OL$29,(A45/2+1),FALSE)</f>
        <v>1.0938873969999999E-2</v>
      </c>
      <c r="C45">
        <f t="shared" si="2"/>
        <v>1.0321567401666667E-2</v>
      </c>
      <c r="D45">
        <f t="shared" si="3"/>
        <v>1.0321567401666667E-2</v>
      </c>
      <c r="E45">
        <f t="shared" si="4"/>
        <v>1.0321567401666667E-2</v>
      </c>
      <c r="F45">
        <f t="shared" si="5"/>
        <v>8.465245383636362E-3</v>
      </c>
      <c r="G45">
        <f t="shared" si="6"/>
        <v>4.8370320209215681E-3</v>
      </c>
      <c r="H45">
        <v>48</v>
      </c>
    </row>
    <row r="46" spans="1:8" x14ac:dyDescent="0.25">
      <c r="A46">
        <v>50</v>
      </c>
      <c r="B46">
        <f>VLOOKUP($B$2,'Standard Deposition Curves'!$B$24:$OL$29,(A46/2+1),FALSE)</f>
        <v>1.031787484E-2</v>
      </c>
      <c r="C46">
        <f t="shared" si="2"/>
        <v>9.7293354650000007E-3</v>
      </c>
      <c r="D46">
        <f t="shared" si="3"/>
        <v>9.7293354650000007E-3</v>
      </c>
      <c r="E46">
        <f t="shared" si="4"/>
        <v>9.7293354650000007E-3</v>
      </c>
      <c r="F46">
        <f t="shared" si="5"/>
        <v>8.0463744872727241E-3</v>
      </c>
      <c r="G46">
        <f t="shared" si="6"/>
        <v>4.6707463444509807E-3</v>
      </c>
      <c r="H46">
        <v>50</v>
      </c>
    </row>
    <row r="47" spans="1:8" x14ac:dyDescent="0.25">
      <c r="A47">
        <v>52</v>
      </c>
      <c r="B47">
        <f>VLOOKUP($B$2,'Standard Deposition Curves'!$B$24:$OL$29,(A47/2+1),FALSE)</f>
        <v>9.7190310799999992E-3</v>
      </c>
      <c r="C47">
        <f t="shared" si="2"/>
        <v>9.1910041866666656E-3</v>
      </c>
      <c r="D47">
        <f t="shared" si="3"/>
        <v>9.1910041866666656E-3</v>
      </c>
      <c r="E47">
        <f t="shared" si="4"/>
        <v>9.1910041866666656E-3</v>
      </c>
      <c r="F47">
        <f t="shared" si="5"/>
        <v>7.6623577827272726E-3</v>
      </c>
      <c r="G47">
        <f t="shared" si="6"/>
        <v>4.5159892270196077E-3</v>
      </c>
      <c r="H47">
        <v>52</v>
      </c>
    </row>
    <row r="48" spans="1:8" x14ac:dyDescent="0.25">
      <c r="A48">
        <v>54</v>
      </c>
      <c r="B48">
        <f>VLOOKUP($B$2,'Standard Deposition Curves'!$B$24:$OL$29,(A48/2+1),FALSE)</f>
        <v>9.1820136299999994E-3</v>
      </c>
      <c r="C48">
        <f t="shared" si="2"/>
        <v>8.7065514899999988E-3</v>
      </c>
      <c r="D48">
        <f t="shared" si="3"/>
        <v>8.7065514899999988E-3</v>
      </c>
      <c r="E48">
        <f t="shared" si="4"/>
        <v>8.7065514899999988E-3</v>
      </c>
      <c r="F48">
        <f t="shared" si="5"/>
        <v>7.3126086818181809E-3</v>
      </c>
      <c r="G48">
        <f t="shared" si="6"/>
        <v>4.3723464214117649E-3</v>
      </c>
      <c r="H48">
        <v>54</v>
      </c>
    </row>
    <row r="49" spans="1:8" x14ac:dyDescent="0.25">
      <c r="A49">
        <v>56</v>
      </c>
      <c r="B49">
        <f>VLOOKUP($B$2,'Standard Deposition Curves'!$B$24:$OL$29,(A49/2+1),FALSE)</f>
        <v>8.6989395199999989E-3</v>
      </c>
      <c r="C49">
        <f t="shared" si="2"/>
        <v>8.2685374949999987E-3</v>
      </c>
      <c r="D49">
        <f t="shared" si="3"/>
        <v>8.2685374949999987E-3</v>
      </c>
      <c r="E49">
        <f t="shared" si="4"/>
        <v>8.2685374949999987E-3</v>
      </c>
      <c r="F49">
        <f t="shared" si="5"/>
        <v>6.9929956609090923E-3</v>
      </c>
      <c r="G49">
        <f t="shared" si="6"/>
        <v>4.2386203169411775E-3</v>
      </c>
      <c r="H49">
        <v>56</v>
      </c>
    </row>
    <row r="50" spans="1:8" x14ac:dyDescent="0.25">
      <c r="A50">
        <v>58</v>
      </c>
      <c r="B50">
        <f>VLOOKUP($B$2,'Standard Deposition Curves'!$B$24:$OL$29,(A50/2+1),FALSE)</f>
        <v>8.2615372299999993E-3</v>
      </c>
      <c r="C50">
        <f t="shared" si="2"/>
        <v>7.8716543350000005E-3</v>
      </c>
      <c r="D50">
        <f t="shared" si="3"/>
        <v>7.8716543350000005E-3</v>
      </c>
      <c r="E50">
        <f t="shared" si="4"/>
        <v>7.8716543350000005E-3</v>
      </c>
      <c r="F50">
        <f t="shared" si="5"/>
        <v>6.6996894654545456E-3</v>
      </c>
      <c r="G50">
        <f t="shared" si="6"/>
        <v>4.1137919267647061E-3</v>
      </c>
      <c r="H50">
        <v>58</v>
      </c>
    </row>
    <row r="51" spans="1:8" x14ac:dyDescent="0.25">
      <c r="A51">
        <v>60</v>
      </c>
      <c r="B51">
        <f>VLOOKUP($B$2,'Standard Deposition Curves'!$B$24:$OL$29,(A51/2+1),FALSE)</f>
        <v>7.8661365299999998E-3</v>
      </c>
      <c r="C51">
        <f t="shared" si="2"/>
        <v>7.5088957449999999E-3</v>
      </c>
      <c r="D51">
        <f t="shared" si="3"/>
        <v>7.5088957449999999E-3</v>
      </c>
      <c r="E51">
        <f t="shared" si="4"/>
        <v>7.5088957449999999E-3</v>
      </c>
      <c r="F51">
        <f t="shared" si="5"/>
        <v>6.4298104536363639E-3</v>
      </c>
      <c r="G51">
        <f t="shared" si="6"/>
        <v>3.9969898299607844E-3</v>
      </c>
      <c r="H51">
        <v>60</v>
      </c>
    </row>
    <row r="52" spans="1:8" x14ac:dyDescent="0.25">
      <c r="A52">
        <v>62</v>
      </c>
      <c r="B52">
        <f>VLOOKUP($B$2,'Standard Deposition Curves'!$B$24:$OL$29,(A52/2+1),FALSE)</f>
        <v>7.5038426599999992E-3</v>
      </c>
      <c r="C52">
        <f t="shared" si="2"/>
        <v>7.176681543333333E-3</v>
      </c>
      <c r="D52">
        <f t="shared" si="3"/>
        <v>7.176681543333333E-3</v>
      </c>
      <c r="E52">
        <f t="shared" si="4"/>
        <v>7.176681543333333E-3</v>
      </c>
      <c r="F52">
        <f t="shared" si="5"/>
        <v>6.1804564954545445E-3</v>
      </c>
      <c r="G52">
        <f t="shared" si="6"/>
        <v>3.8874033156274506E-3</v>
      </c>
      <c r="H52">
        <v>62</v>
      </c>
    </row>
    <row r="53" spans="1:8" x14ac:dyDescent="0.25">
      <c r="A53">
        <v>64</v>
      </c>
      <c r="B53">
        <f>VLOOKUP($B$2,'Standard Deposition Curves'!$B$24:$OL$29,(A53/2+1),FALSE)</f>
        <v>7.1718672999999998E-3</v>
      </c>
      <c r="C53">
        <f t="shared" si="2"/>
        <v>6.8726303266666662E-3</v>
      </c>
      <c r="D53">
        <f t="shared" si="3"/>
        <v>6.8726303266666662E-3</v>
      </c>
      <c r="E53">
        <f t="shared" si="4"/>
        <v>6.8726303266666662E-3</v>
      </c>
      <c r="F53">
        <f t="shared" si="5"/>
        <v>5.949495244545455E-3</v>
      </c>
      <c r="G53">
        <f t="shared" si="6"/>
        <v>3.7844210836274509E-3</v>
      </c>
      <c r="H53">
        <v>64</v>
      </c>
    </row>
    <row r="54" spans="1:8" x14ac:dyDescent="0.25">
      <c r="A54">
        <v>66</v>
      </c>
      <c r="B54">
        <f>VLOOKUP($B$2,'Standard Deposition Curves'!$B$24:$OL$29,(A54/2+1),FALSE)</f>
        <v>6.8687773999999997E-3</v>
      </c>
      <c r="C54">
        <f t="shared" si="2"/>
        <v>6.5925486249999998E-3</v>
      </c>
      <c r="D54">
        <f t="shared" si="3"/>
        <v>6.5925486249999998E-3</v>
      </c>
      <c r="E54">
        <f t="shared" si="4"/>
        <v>6.5925486249999998E-3</v>
      </c>
      <c r="F54">
        <f t="shared" si="5"/>
        <v>5.735073136363635E-3</v>
      </c>
      <c r="G54">
        <f t="shared" si="6"/>
        <v>3.6874667597647059E-3</v>
      </c>
      <c r="H54">
        <v>66</v>
      </c>
    </row>
    <row r="55" spans="1:8" x14ac:dyDescent="0.25">
      <c r="A55">
        <v>68</v>
      </c>
      <c r="B55">
        <f>VLOOKUP($B$2,'Standard Deposition Curves'!$B$24:$OL$29,(A55/2+1),FALSE)</f>
        <v>6.5888050599999994E-3</v>
      </c>
      <c r="C55">
        <f t="shared" si="2"/>
        <v>6.3346120983333335E-3</v>
      </c>
      <c r="D55">
        <f t="shared" si="3"/>
        <v>6.3346120983333335E-3</v>
      </c>
      <c r="E55">
        <f t="shared" si="4"/>
        <v>6.3346120983333335E-3</v>
      </c>
      <c r="F55">
        <f t="shared" si="5"/>
        <v>5.5353592645454542E-3</v>
      </c>
      <c r="G55">
        <f t="shared" si="6"/>
        <v>3.5959911893333326E-3</v>
      </c>
      <c r="H55">
        <v>68</v>
      </c>
    </row>
    <row r="56" spans="1:8" x14ac:dyDescent="0.25">
      <c r="A56">
        <v>70</v>
      </c>
      <c r="B56">
        <f>VLOOKUP($B$2,'Standard Deposition Curves'!$B$24:$OL$29,(A56/2+1),FALSE)</f>
        <v>6.3312941099999999E-3</v>
      </c>
      <c r="C56">
        <f t="shared" si="2"/>
        <v>6.0963082399999998E-3</v>
      </c>
      <c r="D56">
        <f t="shared" si="3"/>
        <v>6.0963082399999998E-3</v>
      </c>
      <c r="E56">
        <f t="shared" si="4"/>
        <v>6.0963082399999998E-3</v>
      </c>
      <c r="F56">
        <f t="shared" si="5"/>
        <v>5.3490129990909083E-3</v>
      </c>
      <c r="G56">
        <f t="shared" si="6"/>
        <v>3.5095542229215682E-3</v>
      </c>
      <c r="H56">
        <v>70</v>
      </c>
    </row>
    <row r="57" spans="1:8" x14ac:dyDescent="0.25">
      <c r="A57">
        <v>72</v>
      </c>
      <c r="B57">
        <f>VLOOKUP($B$2,'Standard Deposition Curves'!$B$24:$OL$29,(A57/2+1),FALSE)</f>
        <v>6.0936910899999997E-3</v>
      </c>
      <c r="C57">
        <f t="shared" si="2"/>
        <v>5.8745208949999989E-3</v>
      </c>
      <c r="D57">
        <f t="shared" si="3"/>
        <v>5.8745208949999989E-3</v>
      </c>
      <c r="E57">
        <f t="shared" si="4"/>
        <v>5.8745208949999989E-3</v>
      </c>
      <c r="F57">
        <f t="shared" si="5"/>
        <v>5.1745801690909086E-3</v>
      </c>
      <c r="G57">
        <f t="shared" si="6"/>
        <v>3.4277369937254897E-3</v>
      </c>
      <c r="H57">
        <v>72</v>
      </c>
    </row>
    <row r="58" spans="1:8" x14ac:dyDescent="0.25">
      <c r="A58">
        <v>74</v>
      </c>
      <c r="B58">
        <f>VLOOKUP($B$2,'Standard Deposition Curves'!$B$24:$OL$29,(A58/2+1),FALSE)</f>
        <v>5.8717909699999987E-3</v>
      </c>
      <c r="C58">
        <f t="shared" si="2"/>
        <v>5.6682406566666661E-3</v>
      </c>
      <c r="D58">
        <f t="shared" si="3"/>
        <v>5.6682406566666661E-3</v>
      </c>
      <c r="E58">
        <f t="shared" si="4"/>
        <v>5.6682406566666661E-3</v>
      </c>
      <c r="F58">
        <f t="shared" si="5"/>
        <v>5.0107690263636361E-3</v>
      </c>
      <c r="G58">
        <f t="shared" si="6"/>
        <v>3.3501631858235282E-3</v>
      </c>
      <c r="H58">
        <v>74</v>
      </c>
    </row>
    <row r="59" spans="1:8" x14ac:dyDescent="0.25">
      <c r="A59">
        <v>76</v>
      </c>
      <c r="B59">
        <f>VLOOKUP($B$2,'Standard Deposition Curves'!$B$24:$OL$29,(A59/2+1),FALSE)</f>
        <v>5.6662703999999994E-3</v>
      </c>
      <c r="C59">
        <f t="shared" si="2"/>
        <v>5.4749039966666664E-3</v>
      </c>
      <c r="D59">
        <f t="shared" si="3"/>
        <v>5.4749039966666664E-3</v>
      </c>
      <c r="E59">
        <f t="shared" si="4"/>
        <v>5.4749039966666664E-3</v>
      </c>
      <c r="F59">
        <f t="shared" si="5"/>
        <v>4.8567940063636364E-3</v>
      </c>
      <c r="G59">
        <f t="shared" si="6"/>
        <v>3.2765436165882351E-3</v>
      </c>
      <c r="H59">
        <v>76</v>
      </c>
    </row>
    <row r="60" spans="1:8" x14ac:dyDescent="0.25">
      <c r="A60">
        <v>78</v>
      </c>
      <c r="B60">
        <f>VLOOKUP($B$2,'Standard Deposition Curves'!$B$24:$OL$29,(A60/2+1),FALSE)</f>
        <v>5.4725713700000001E-3</v>
      </c>
      <c r="C60">
        <f t="shared" si="2"/>
        <v>5.2945477933333332E-3</v>
      </c>
      <c r="D60">
        <f t="shared" si="3"/>
        <v>5.2945477933333332E-3</v>
      </c>
      <c r="E60">
        <f t="shared" si="4"/>
        <v>5.2945477933333332E-3</v>
      </c>
      <c r="F60">
        <f t="shared" si="5"/>
        <v>4.7115616972727278E-3</v>
      </c>
      <c r="G60">
        <f t="shared" si="6"/>
        <v>3.2065733148627451E-3</v>
      </c>
      <c r="H60">
        <v>78</v>
      </c>
    </row>
    <row r="61" spans="1:8" x14ac:dyDescent="0.25">
      <c r="A61">
        <v>80</v>
      </c>
      <c r="B61">
        <f>VLOOKUP($B$2,'Standard Deposition Curves'!$B$24:$OL$29,(A61/2+1),FALSE)</f>
        <v>5.2928680999999997E-3</v>
      </c>
      <c r="C61">
        <f t="shared" si="2"/>
        <v>5.1248514933333331E-3</v>
      </c>
      <c r="D61">
        <f t="shared" si="3"/>
        <v>5.1248514933333331E-3</v>
      </c>
      <c r="E61">
        <f t="shared" si="4"/>
        <v>5.1248514933333331E-3</v>
      </c>
      <c r="F61">
        <f t="shared" si="5"/>
        <v>4.5746535872727275E-3</v>
      </c>
      <c r="G61">
        <f t="shared" si="6"/>
        <v>3.1400428232941173E-3</v>
      </c>
      <c r="H61">
        <v>80</v>
      </c>
    </row>
    <row r="62" spans="1:8" x14ac:dyDescent="0.25">
      <c r="A62">
        <v>82</v>
      </c>
      <c r="B62">
        <f>VLOOKUP($B$2,'Standard Deposition Curves'!$B$24:$OL$29,(A62/2+1),FALSE)</f>
        <v>5.1232429899999996E-3</v>
      </c>
      <c r="C62">
        <f t="shared" si="2"/>
        <v>4.9649237833333327E-3</v>
      </c>
      <c r="D62">
        <f t="shared" si="3"/>
        <v>4.9649237833333327E-3</v>
      </c>
      <c r="E62">
        <f t="shared" si="4"/>
        <v>4.9649237833333327E-3</v>
      </c>
      <c r="F62">
        <f t="shared" si="5"/>
        <v>4.4451863918181823E-3</v>
      </c>
      <c r="G62">
        <f t="shared" si="6"/>
        <v>3.0766831212352937E-3</v>
      </c>
      <c r="H62">
        <v>82</v>
      </c>
    </row>
    <row r="63" spans="1:8" x14ac:dyDescent="0.25">
      <c r="A63">
        <v>84</v>
      </c>
      <c r="B63">
        <f>VLOOKUP($B$2,'Standard Deposition Curves'!$B$24:$OL$29,(A63/2+1),FALSE)</f>
        <v>4.9632688999999997E-3</v>
      </c>
      <c r="C63">
        <f t="shared" si="2"/>
        <v>4.8146816916666661E-3</v>
      </c>
      <c r="D63">
        <f t="shared" si="3"/>
        <v>4.8146816916666661E-3</v>
      </c>
      <c r="E63">
        <f t="shared" si="4"/>
        <v>4.8146816916666661E-3</v>
      </c>
      <c r="F63">
        <f t="shared" si="5"/>
        <v>4.3226883572727269E-3</v>
      </c>
      <c r="G63">
        <f t="shared" si="6"/>
        <v>3.0163106640980386E-3</v>
      </c>
      <c r="H63">
        <v>84</v>
      </c>
    </row>
    <row r="64" spans="1:8" x14ac:dyDescent="0.25">
      <c r="A64">
        <v>86</v>
      </c>
      <c r="B64">
        <f>VLOOKUP($B$2,'Standard Deposition Curves'!$B$24:$OL$29,(A64/2+1),FALSE)</f>
        <v>4.8132241099999992E-3</v>
      </c>
      <c r="C64">
        <f t="shared" si="2"/>
        <v>4.6733199149999998E-3</v>
      </c>
      <c r="D64">
        <f t="shared" si="3"/>
        <v>4.6733199149999998E-3</v>
      </c>
      <c r="E64">
        <f t="shared" si="4"/>
        <v>4.6733199149999998E-3</v>
      </c>
      <c r="F64">
        <f t="shared" si="5"/>
        <v>4.2066914581818183E-3</v>
      </c>
      <c r="G64">
        <f t="shared" si="6"/>
        <v>2.958737369901961E-3</v>
      </c>
      <c r="H64">
        <v>86</v>
      </c>
    </row>
    <row r="65" spans="1:8" x14ac:dyDescent="0.25">
      <c r="A65">
        <v>88</v>
      </c>
      <c r="B65">
        <f>VLOOKUP($B$2,'Standard Deposition Curves'!$B$24:$OL$29,(A65/2+1),FALSE)</f>
        <v>4.6719248100000003E-3</v>
      </c>
      <c r="C65">
        <f t="shared" si="2"/>
        <v>4.5400737249999996E-3</v>
      </c>
      <c r="D65">
        <f t="shared" si="3"/>
        <v>4.5400737249999996E-3</v>
      </c>
      <c r="E65">
        <f t="shared" si="4"/>
        <v>4.5400737249999996E-3</v>
      </c>
      <c r="F65">
        <f t="shared" si="5"/>
        <v>4.0966576745454543E-3</v>
      </c>
      <c r="G65">
        <f t="shared" si="6"/>
        <v>2.9037741288823527E-3</v>
      </c>
      <c r="H65">
        <v>88</v>
      </c>
    </row>
    <row r="66" spans="1:8" x14ac:dyDescent="0.25">
      <c r="A66">
        <v>90</v>
      </c>
      <c r="B66">
        <f>VLOOKUP($B$2,'Standard Deposition Curves'!$B$24:$OL$29,(A66/2+1),FALSE)</f>
        <v>4.5389961399999994E-3</v>
      </c>
      <c r="C66">
        <f t="shared" si="2"/>
        <v>4.413482763333333E-3</v>
      </c>
      <c r="D66">
        <f t="shared" si="3"/>
        <v>4.413482763333333E-3</v>
      </c>
      <c r="E66">
        <f t="shared" si="4"/>
        <v>4.413482763333333E-3</v>
      </c>
      <c r="F66">
        <f t="shared" si="5"/>
        <v>3.9921934327272731E-3</v>
      </c>
      <c r="G66">
        <f t="shared" si="6"/>
        <v>2.8512770775686275E-3</v>
      </c>
      <c r="H66">
        <v>90</v>
      </c>
    </row>
    <row r="67" spans="1:8" x14ac:dyDescent="0.25">
      <c r="A67">
        <v>92</v>
      </c>
      <c r="B67">
        <f>VLOOKUP($B$2,'Standard Deposition Curves'!$B$24:$OL$29,(A67/2+1),FALSE)</f>
        <v>4.4125329799999998E-3</v>
      </c>
      <c r="C67">
        <f t="shared" si="2"/>
        <v>4.2929454683333342E-3</v>
      </c>
      <c r="D67">
        <f t="shared" si="3"/>
        <v>4.2929454683333342E-3</v>
      </c>
      <c r="E67">
        <f t="shared" si="4"/>
        <v>4.2929454683333342E-3</v>
      </c>
      <c r="F67">
        <f t="shared" si="5"/>
        <v>3.8927347254545455E-3</v>
      </c>
      <c r="G67">
        <f t="shared" si="6"/>
        <v>2.8010821742745096E-3</v>
      </c>
      <c r="H67">
        <v>92</v>
      </c>
    </row>
    <row r="68" spans="1:8" x14ac:dyDescent="0.25">
      <c r="A68">
        <v>94</v>
      </c>
      <c r="B68">
        <f>VLOOKUP($B$2,'Standard Deposition Curves'!$B$24:$OL$29,(A68/2+1),FALSE)</f>
        <v>4.2917685200000001E-3</v>
      </c>
      <c r="C68">
        <f t="shared" si="2"/>
        <v>4.1787910866666672E-3</v>
      </c>
      <c r="D68">
        <f t="shared" si="3"/>
        <v>4.1787910866666672E-3</v>
      </c>
      <c r="E68">
        <f t="shared" si="4"/>
        <v>4.1787910866666672E-3</v>
      </c>
      <c r="F68">
        <f t="shared" si="5"/>
        <v>3.797987220909091E-3</v>
      </c>
      <c r="G68">
        <f t="shared" si="6"/>
        <v>2.7530680971372544E-3</v>
      </c>
      <c r="H68">
        <v>94</v>
      </c>
    </row>
    <row r="69" spans="1:8" x14ac:dyDescent="0.25">
      <c r="A69">
        <v>96</v>
      </c>
      <c r="B69">
        <f>VLOOKUP($B$2,'Standard Deposition Curves'!$B$24:$OL$29,(A69/2+1),FALSE)</f>
        <v>4.1780657500000004E-3</v>
      </c>
      <c r="C69">
        <f t="shared" si="2"/>
        <v>4.0699179850000001E-3</v>
      </c>
      <c r="D69">
        <f t="shared" si="3"/>
        <v>4.0699179850000001E-3</v>
      </c>
      <c r="E69">
        <f t="shared" si="4"/>
        <v>4.0699179850000001E-3</v>
      </c>
      <c r="F69">
        <f t="shared" si="5"/>
        <v>3.7077897654545456E-3</v>
      </c>
      <c r="G69">
        <f t="shared" si="6"/>
        <v>2.7071371476470583E-3</v>
      </c>
      <c r="H69">
        <v>96</v>
      </c>
    </row>
    <row r="70" spans="1:8" x14ac:dyDescent="0.25">
      <c r="A70">
        <v>98</v>
      </c>
      <c r="B70">
        <f>VLOOKUP($B$2,'Standard Deposition Curves'!$B$24:$OL$29,(A70/2+1),FALSE)</f>
        <v>4.0687149999999997E-3</v>
      </c>
      <c r="C70">
        <f t="shared" si="2"/>
        <v>3.9672954316666668E-3</v>
      </c>
      <c r="D70">
        <f t="shared" si="3"/>
        <v>3.9672954316666668E-3</v>
      </c>
      <c r="E70">
        <f t="shared" si="4"/>
        <v>3.9672954316666668E-3</v>
      </c>
      <c r="F70">
        <f t="shared" si="5"/>
        <v>3.6216703354545452E-3</v>
      </c>
      <c r="G70">
        <f t="shared" si="6"/>
        <v>2.6631632739019606E-3</v>
      </c>
      <c r="H70">
        <v>98</v>
      </c>
    </row>
    <row r="71" spans="1:8" x14ac:dyDescent="0.25">
      <c r="A71">
        <v>100</v>
      </c>
      <c r="B71">
        <f>VLOOKUP($B$2,'Standard Deposition Curves'!$B$24:$OL$29,(A71/2+1),FALSE)</f>
        <v>3.96658216E-3</v>
      </c>
      <c r="C71">
        <f t="shared" si="2"/>
        <v>3.8695437616666668E-3</v>
      </c>
      <c r="D71">
        <f t="shared" si="3"/>
        <v>3.8695437616666668E-3</v>
      </c>
      <c r="E71">
        <f t="shared" si="4"/>
        <v>3.8695437616666668E-3</v>
      </c>
      <c r="F71">
        <f t="shared" si="5"/>
        <v>3.5396422736363635E-3</v>
      </c>
      <c r="G71">
        <f t="shared" si="6"/>
        <v>2.621089113745098E-3</v>
      </c>
      <c r="H71">
        <v>100</v>
      </c>
    </row>
    <row r="72" spans="1:8" x14ac:dyDescent="0.25">
      <c r="A72">
        <v>102</v>
      </c>
      <c r="B72">
        <f>VLOOKUP($B$2,'Standard Deposition Curves'!$B$24:$OL$29,(A72/2+1),FALSE)</f>
        <v>3.8687289499999998E-3</v>
      </c>
      <c r="C72">
        <f t="shared" si="2"/>
        <v>3.7765150666666664E-3</v>
      </c>
      <c r="D72">
        <f t="shared" si="3"/>
        <v>3.7765150666666664E-3</v>
      </c>
      <c r="E72">
        <f t="shared" si="4"/>
        <v>3.7765150666666664E-3</v>
      </c>
      <c r="F72">
        <f t="shared" si="5"/>
        <v>3.4612847053636362E-3</v>
      </c>
      <c r="G72">
        <f t="shared" si="6"/>
        <v>2.5807968657058818E-3</v>
      </c>
      <c r="H72">
        <v>102</v>
      </c>
    </row>
    <row r="73" spans="1:8" x14ac:dyDescent="0.25">
      <c r="A73">
        <v>104</v>
      </c>
      <c r="B73">
        <f>VLOOKUP($B$2,'Standard Deposition Curves'!$B$24:$OL$29,(A73/2+1),FALSE)</f>
        <v>3.7757646099999998E-3</v>
      </c>
      <c r="C73">
        <f t="shared" si="2"/>
        <v>3.6879715233333332E-3</v>
      </c>
      <c r="D73">
        <f t="shared" si="3"/>
        <v>3.6879715233333332E-3</v>
      </c>
      <c r="E73">
        <f t="shared" si="4"/>
        <v>3.6879715233333332E-3</v>
      </c>
      <c r="F73">
        <f t="shared" si="5"/>
        <v>3.3864336274545448E-3</v>
      </c>
      <c r="G73">
        <f t="shared" si="6"/>
        <v>2.5422120491960781E-3</v>
      </c>
      <c r="H73">
        <v>104</v>
      </c>
    </row>
    <row r="74" spans="1:8" x14ac:dyDescent="0.25">
      <c r="A74">
        <v>106</v>
      </c>
      <c r="B74">
        <f>VLOOKUP($B$2,'Standard Deposition Curves'!$B$24:$OL$29,(A74/2+1),FALSE)</f>
        <v>3.6873030099999994E-3</v>
      </c>
      <c r="C74">
        <f t="shared" si="2"/>
        <v>3.6035885199999992E-3</v>
      </c>
      <c r="D74">
        <f t="shared" si="3"/>
        <v>3.6035885199999992E-3</v>
      </c>
      <c r="E74">
        <f t="shared" si="4"/>
        <v>3.6035885199999992E-3</v>
      </c>
      <c r="F74">
        <f t="shared" si="5"/>
        <v>3.3148869636363629E-3</v>
      </c>
      <c r="G74">
        <f t="shared" si="6"/>
        <v>2.505242493627451E-3</v>
      </c>
      <c r="H74">
        <v>106</v>
      </c>
    </row>
    <row r="75" spans="1:8" x14ac:dyDescent="0.25">
      <c r="A75">
        <v>108</v>
      </c>
      <c r="B75">
        <f>VLOOKUP($B$2,'Standard Deposition Curves'!$B$24:$OL$29,(A75/2+1),FALSE)</f>
        <v>3.6028524899999995E-3</v>
      </c>
      <c r="C75">
        <f t="shared" si="2"/>
        <v>3.5231792416666667E-3</v>
      </c>
      <c r="D75">
        <f t="shared" si="3"/>
        <v>3.5231792416666667E-3</v>
      </c>
      <c r="E75">
        <f t="shared" si="4"/>
        <v>3.5231792416666667E-3</v>
      </c>
      <c r="F75">
        <f t="shared" si="5"/>
        <v>3.2464828187272724E-3</v>
      </c>
      <c r="G75">
        <f t="shared" si="6"/>
        <v>2.4698005654313726E-3</v>
      </c>
      <c r="H75">
        <v>108</v>
      </c>
    </row>
    <row r="76" spans="1:8" x14ac:dyDescent="0.25">
      <c r="A76">
        <v>110</v>
      </c>
      <c r="B76">
        <f>VLOOKUP($B$2,'Standard Deposition Curves'!$B$24:$OL$29,(A76/2+1),FALSE)</f>
        <v>3.5228181499999999E-3</v>
      </c>
      <c r="C76">
        <f t="shared" si="2"/>
        <v>3.4454883366666668E-3</v>
      </c>
      <c r="D76">
        <f t="shared" si="3"/>
        <v>3.4454883366666668E-3</v>
      </c>
      <c r="E76">
        <f t="shared" si="4"/>
        <v>3.4454883366666668E-3</v>
      </c>
      <c r="F76">
        <f t="shared" si="5"/>
        <v>3.181067987727272E-3</v>
      </c>
      <c r="G76">
        <f t="shared" si="6"/>
        <v>2.4358137399607843E-3</v>
      </c>
      <c r="H76">
        <v>110</v>
      </c>
    </row>
    <row r="77" spans="1:8" x14ac:dyDescent="0.25">
      <c r="A77">
        <v>112</v>
      </c>
      <c r="B77">
        <f>VLOOKUP($B$2,'Standard Deposition Curves'!$B$24:$OL$29,(A77/2+1),FALSE)</f>
        <v>3.4449503599999999E-3</v>
      </c>
      <c r="C77">
        <f t="shared" si="2"/>
        <v>3.3709647649999997E-3</v>
      </c>
      <c r="D77">
        <f t="shared" si="3"/>
        <v>3.3709647649999997E-3</v>
      </c>
      <c r="E77">
        <f t="shared" si="4"/>
        <v>3.3709647649999997E-3</v>
      </c>
      <c r="F77">
        <f t="shared" si="5"/>
        <v>3.1183516559999997E-3</v>
      </c>
      <c r="G77">
        <f t="shared" si="6"/>
        <v>2.4031788378039215E-3</v>
      </c>
      <c r="H77">
        <v>112</v>
      </c>
    </row>
    <row r="78" spans="1:8" x14ac:dyDescent="0.25">
      <c r="A78">
        <v>114</v>
      </c>
      <c r="B78">
        <f>VLOOKUP($B$2,'Standard Deposition Curves'!$B$24:$OL$29,(A78/2+1),FALSE)</f>
        <v>3.3703104299999996E-3</v>
      </c>
      <c r="C78">
        <f t="shared" si="2"/>
        <v>3.2999080816666668E-3</v>
      </c>
      <c r="D78">
        <f t="shared" si="3"/>
        <v>3.2999080816666668E-3</v>
      </c>
      <c r="E78">
        <f t="shared" si="4"/>
        <v>3.2999080816666668E-3</v>
      </c>
      <c r="F78">
        <f t="shared" si="5"/>
        <v>3.0583085814545451E-3</v>
      </c>
      <c r="G78">
        <f t="shared" si="6"/>
        <v>2.3718448051176476E-3</v>
      </c>
      <c r="H78">
        <v>114</v>
      </c>
    </row>
    <row r="79" spans="1:8" x14ac:dyDescent="0.25">
      <c r="A79">
        <v>116</v>
      </c>
      <c r="B79">
        <f>VLOOKUP($B$2,'Standard Deposition Curves'!$B$24:$OL$29,(A79/2+1),FALSE)</f>
        <v>3.2995965099999998E-3</v>
      </c>
      <c r="C79">
        <f t="shared" si="2"/>
        <v>3.2315018183333333E-3</v>
      </c>
      <c r="D79">
        <f t="shared" si="3"/>
        <v>3.2315018183333333E-3</v>
      </c>
      <c r="E79">
        <f t="shared" si="4"/>
        <v>3.2315018183333333E-3</v>
      </c>
      <c r="F79">
        <f t="shared" si="5"/>
        <v>3.0007699716363637E-3</v>
      </c>
      <c r="G79">
        <f t="shared" si="6"/>
        <v>2.3417530846666667E-3</v>
      </c>
      <c r="H79">
        <v>116</v>
      </c>
    </row>
    <row r="80" spans="1:8" x14ac:dyDescent="0.25">
      <c r="A80">
        <v>118</v>
      </c>
      <c r="B80">
        <f>VLOOKUP($B$2,'Standard Deposition Curves'!$B$24:$OL$29,(A80/2+1),FALSE)</f>
        <v>3.2307520199999998E-3</v>
      </c>
      <c r="C80">
        <f t="shared" si="2"/>
        <v>3.1668377014999992E-3</v>
      </c>
      <c r="D80">
        <f t="shared" si="3"/>
        <v>3.1668377014999992E-3</v>
      </c>
      <c r="E80">
        <f t="shared" si="4"/>
        <v>3.1668377014999992E-3</v>
      </c>
      <c r="F80">
        <f t="shared" si="5"/>
        <v>2.9454849956363632E-3</v>
      </c>
      <c r="G80">
        <f t="shared" si="6"/>
        <v>2.3128377526862743E-3</v>
      </c>
      <c r="H80">
        <v>118</v>
      </c>
    </row>
    <row r="81" spans="1:8" x14ac:dyDescent="0.25">
      <c r="A81">
        <v>120</v>
      </c>
      <c r="B81">
        <f>VLOOKUP($B$2,'Standard Deposition Curves'!$B$24:$OL$29,(A81/2+1),FALSE)</f>
        <v>3.1664063199999997E-3</v>
      </c>
      <c r="C81">
        <f t="shared" si="2"/>
        <v>3.1050615081666664E-3</v>
      </c>
      <c r="D81">
        <f t="shared" si="3"/>
        <v>3.1050615081666664E-3</v>
      </c>
      <c r="E81">
        <f t="shared" si="4"/>
        <v>3.1050615081666664E-3</v>
      </c>
      <c r="F81">
        <f t="shared" si="5"/>
        <v>2.8925288073636357E-3</v>
      </c>
      <c r="G81">
        <f t="shared" si="6"/>
        <v>2.2850935273137259E-3</v>
      </c>
      <c r="H81">
        <v>120</v>
      </c>
    </row>
    <row r="82" spans="1:8" x14ac:dyDescent="0.25">
      <c r="A82">
        <v>122</v>
      </c>
      <c r="B82">
        <f>VLOOKUP($B$2,'Standard Deposition Curves'!$B$24:$OL$29,(A82/2+1),FALSE)</f>
        <v>3.1046489089999996E-3</v>
      </c>
      <c r="C82">
        <f t="shared" si="2"/>
        <v>3.0458114315000001E-3</v>
      </c>
      <c r="D82">
        <f t="shared" si="3"/>
        <v>3.0458114315000001E-3</v>
      </c>
      <c r="E82">
        <f t="shared" si="4"/>
        <v>3.0458114315000001E-3</v>
      </c>
      <c r="F82">
        <f t="shared" si="5"/>
        <v>2.8415719179090905E-3</v>
      </c>
      <c r="G82">
        <f t="shared" si="6"/>
        <v>2.2584409743725492E-3</v>
      </c>
      <c r="H82">
        <v>122</v>
      </c>
    </row>
    <row r="83" spans="1:8" x14ac:dyDescent="0.25">
      <c r="A83">
        <v>124</v>
      </c>
      <c r="B83">
        <f>VLOOKUP($B$2,'Standard Deposition Curves'!$B$24:$OL$29,(A83/2+1),FALSE)</f>
        <v>3.0453670930000003E-3</v>
      </c>
      <c r="C83">
        <f t="shared" si="2"/>
        <v>2.9892049568333331E-3</v>
      </c>
      <c r="D83">
        <f t="shared" si="3"/>
        <v>2.9892049568333331E-3</v>
      </c>
      <c r="E83">
        <f t="shared" si="4"/>
        <v>2.9892049568333331E-3</v>
      </c>
      <c r="F83">
        <f t="shared" si="5"/>
        <v>2.7926406269090905E-3</v>
      </c>
      <c r="G83">
        <f t="shared" si="6"/>
        <v>2.2328242919607845E-3</v>
      </c>
      <c r="H83">
        <v>124</v>
      </c>
    </row>
    <row r="84" spans="1:8" x14ac:dyDescent="0.25">
      <c r="A84">
        <v>126</v>
      </c>
      <c r="B84">
        <f>VLOOKUP($B$2,'Standard Deposition Curves'!$B$24:$OL$29,(A84/2+1),FALSE)</f>
        <v>2.9887513079999996E-3</v>
      </c>
      <c r="C84">
        <f t="shared" si="2"/>
        <v>2.9352450534999995E-3</v>
      </c>
      <c r="D84">
        <f t="shared" si="3"/>
        <v>2.9352450534999995E-3</v>
      </c>
      <c r="E84">
        <f t="shared" si="4"/>
        <v>2.9352450534999995E-3</v>
      </c>
      <c r="F84">
        <f t="shared" si="5"/>
        <v>2.7456479089999998E-3</v>
      </c>
      <c r="G84">
        <f t="shared" si="6"/>
        <v>2.2082201280196083E-3</v>
      </c>
      <c r="H84">
        <v>126</v>
      </c>
    </row>
    <row r="85" spans="1:8" x14ac:dyDescent="0.25">
      <c r="A85">
        <v>128</v>
      </c>
      <c r="B85">
        <f>VLOOKUP($B$2,'Standard Deposition Curves'!$B$24:$OL$29,(A85/2+1),FALSE)</f>
        <v>2.934857416E-3</v>
      </c>
      <c r="C85">
        <f t="shared" si="2"/>
        <v>2.8834922188333335E-3</v>
      </c>
      <c r="D85">
        <f t="shared" si="3"/>
        <v>2.8834922188333335E-3</v>
      </c>
      <c r="E85">
        <f t="shared" si="4"/>
        <v>2.8834922188333335E-3</v>
      </c>
      <c r="F85">
        <f t="shared" si="5"/>
        <v>2.7005342079090906E-3</v>
      </c>
      <c r="G85">
        <f t="shared" si="6"/>
        <v>2.1845807741960785E-3</v>
      </c>
      <c r="H85">
        <v>128</v>
      </c>
    </row>
    <row r="86" spans="1:8" x14ac:dyDescent="0.25">
      <c r="A86">
        <v>130</v>
      </c>
      <c r="B86">
        <f>VLOOKUP($B$2,'Standard Deposition Curves'!$B$24:$OL$29,(A86/2+1),FALSE)</f>
        <v>2.8832893489999997E-3</v>
      </c>
      <c r="C86">
        <f t="shared" si="2"/>
        <v>2.8332533154999998E-3</v>
      </c>
      <c r="D86">
        <f t="shared" si="3"/>
        <v>2.8332533154999998E-3</v>
      </c>
      <c r="E86">
        <f t="shared" si="4"/>
        <v>2.8332533154999998E-3</v>
      </c>
      <c r="F86">
        <f t="shared" si="5"/>
        <v>2.6572112128181815E-3</v>
      </c>
      <c r="G86">
        <f t="shared" si="6"/>
        <v>2.1618525290784318E-3</v>
      </c>
      <c r="H86">
        <v>130</v>
      </c>
    </row>
    <row r="87" spans="1:8" x14ac:dyDescent="0.25">
      <c r="A87">
        <v>132</v>
      </c>
      <c r="B87">
        <f>VLOOKUP($B$2,'Standard Deposition Curves'!$B$24:$OL$29,(A87/2+1),FALSE)</f>
        <v>2.8329385009999999E-3</v>
      </c>
      <c r="C87">
        <f t="shared" ref="C87:C150" si="7">AVERAGE(AVERAGE(B87:B88),B88,AVERAGE(B88:B89))</f>
        <v>2.7847050638333329E-3</v>
      </c>
      <c r="D87">
        <f t="shared" ref="D87:D150" si="8">AVERAGE(AVERAGE(B87:B88),B88,AVERAGE(B88:B89))</f>
        <v>2.7847050638333329E-3</v>
      </c>
      <c r="E87">
        <f t="shared" ref="E87:E150" si="9">AVERAGE(AVERAGE(B87:B88),B88,AVERAGE(B88:B89))</f>
        <v>2.7847050638333329E-3</v>
      </c>
      <c r="F87">
        <f t="shared" ref="F87:F150" si="10">AVERAGE(B87:B97)</f>
        <v>2.6155723493636361E-3</v>
      </c>
      <c r="G87">
        <f t="shared" ref="G87:G150" si="11">AVERAGE(B87:B137)</f>
        <v>2.1399747034313728E-3</v>
      </c>
      <c r="H87">
        <v>132</v>
      </c>
    </row>
    <row r="88" spans="1:8" x14ac:dyDescent="0.25">
      <c r="A88">
        <v>134</v>
      </c>
      <c r="B88">
        <f>VLOOKUP($B$2,'Standard Deposition Curves'!$B$24:$OL$29,(A88/2+1),FALSE)</f>
        <v>2.7844765399999997E-3</v>
      </c>
      <c r="C88">
        <f t="shared" si="7"/>
        <v>2.7375802003333331E-3</v>
      </c>
      <c r="D88">
        <f t="shared" si="8"/>
        <v>2.7375802003333331E-3</v>
      </c>
      <c r="E88">
        <f t="shared" si="9"/>
        <v>2.7375802003333331E-3</v>
      </c>
      <c r="F88">
        <f t="shared" si="10"/>
        <v>2.5756004850909092E-3</v>
      </c>
      <c r="G88">
        <f t="shared" si="11"/>
        <v>2.1189289844117652E-3</v>
      </c>
      <c r="H88">
        <v>134</v>
      </c>
    </row>
    <row r="89" spans="1:8" x14ac:dyDescent="0.25">
      <c r="A89">
        <v>136</v>
      </c>
      <c r="B89">
        <f>VLOOKUP($B$2,'Standard Deposition Curves'!$B$24:$OL$29,(A89/2+1),FALSE)</f>
        <v>2.7373857219999999E-3</v>
      </c>
      <c r="C89">
        <f t="shared" si="7"/>
        <v>2.6919111278333329E-3</v>
      </c>
      <c r="D89">
        <f t="shared" si="8"/>
        <v>2.6919111278333329E-3</v>
      </c>
      <c r="E89">
        <f t="shared" si="9"/>
        <v>2.6919111278333329E-3</v>
      </c>
      <c r="F89">
        <f t="shared" si="10"/>
        <v>2.5371919179999996E-3</v>
      </c>
      <c r="G89">
        <f t="shared" si="11"/>
        <v>2.0986827135686279E-3</v>
      </c>
      <c r="H89">
        <v>136</v>
      </c>
    </row>
    <row r="90" spans="1:8" x14ac:dyDescent="0.25">
      <c r="A90">
        <v>138</v>
      </c>
      <c r="B90">
        <f>VLOOKUP($B$2,'Standard Deposition Curves'!$B$24:$OL$29,(A90/2+1),FALSE)</f>
        <v>2.6914617739999995E-3</v>
      </c>
      <c r="C90">
        <f t="shared" si="7"/>
        <v>2.6483796843333328E-3</v>
      </c>
      <c r="D90">
        <f t="shared" si="8"/>
        <v>2.6483796843333328E-3</v>
      </c>
      <c r="E90">
        <f t="shared" si="9"/>
        <v>2.6483796843333328E-3</v>
      </c>
      <c r="F90">
        <f t="shared" si="10"/>
        <v>2.5004015451818183E-3</v>
      </c>
      <c r="G90">
        <f t="shared" si="11"/>
        <v>2.0792077997058827E-3</v>
      </c>
      <c r="H90">
        <v>138</v>
      </c>
    </row>
    <row r="91" spans="1:8" x14ac:dyDescent="0.25">
      <c r="A91">
        <v>140</v>
      </c>
      <c r="B91">
        <f>VLOOKUP($B$2,'Standard Deposition Curves'!$B$24:$OL$29,(A91/2+1),FALSE)</f>
        <v>2.6482339489999999E-3</v>
      </c>
      <c r="C91">
        <f t="shared" si="7"/>
        <v>2.6063601334999995E-3</v>
      </c>
      <c r="D91">
        <f t="shared" si="8"/>
        <v>2.6063601334999995E-3</v>
      </c>
      <c r="E91">
        <f t="shared" si="9"/>
        <v>2.6063601334999995E-3</v>
      </c>
      <c r="F91">
        <f t="shared" si="10"/>
        <v>2.4652350469090908E-3</v>
      </c>
      <c r="G91">
        <f t="shared" si="11"/>
        <v>2.0604801867843141E-3</v>
      </c>
      <c r="H91">
        <v>140</v>
      </c>
    </row>
    <row r="92" spans="1:8" x14ac:dyDescent="0.25">
      <c r="A92">
        <v>142</v>
      </c>
      <c r="B92">
        <f>VLOOKUP($B$2,'Standard Deposition Curves'!$B$24:$OL$29,(A92/2+1),FALSE)</f>
        <v>2.6058805359999997E-3</v>
      </c>
      <c r="C92">
        <f t="shared" si="7"/>
        <v>2.5666577606666663E-3</v>
      </c>
      <c r="D92">
        <f t="shared" si="8"/>
        <v>2.5666577606666663E-3</v>
      </c>
      <c r="E92">
        <f t="shared" si="9"/>
        <v>2.5666577606666663E-3</v>
      </c>
      <c r="F92">
        <f t="shared" si="10"/>
        <v>2.4315068969090912E-3</v>
      </c>
      <c r="G92">
        <f t="shared" si="11"/>
        <v>2.0424318100196082E-3</v>
      </c>
      <c r="H92">
        <v>142</v>
      </c>
    </row>
    <row r="93" spans="1:8" x14ac:dyDescent="0.25">
      <c r="A93">
        <v>144</v>
      </c>
      <c r="B93">
        <f>VLOOKUP($B$2,'Standard Deposition Curves'!$B$24:$OL$29,(A93/2+1),FALSE)</f>
        <v>2.5664047079999998E-3</v>
      </c>
      <c r="C93">
        <f t="shared" si="7"/>
        <v>2.5287823479999997E-3</v>
      </c>
      <c r="D93">
        <f t="shared" si="8"/>
        <v>2.5287823479999997E-3</v>
      </c>
      <c r="E93">
        <f t="shared" si="9"/>
        <v>2.5287823479999997E-3</v>
      </c>
      <c r="F93">
        <f t="shared" si="10"/>
        <v>2.3993131052727269E-3</v>
      </c>
      <c r="G93">
        <f t="shared" si="11"/>
        <v>2.0250565119803924E-3</v>
      </c>
      <c r="H93">
        <v>144</v>
      </c>
    </row>
    <row r="94" spans="1:8" x14ac:dyDescent="0.25">
      <c r="A94">
        <v>146</v>
      </c>
      <c r="B94">
        <f>VLOOKUP($B$2,'Standard Deposition Curves'!$B$24:$OL$29,(A94/2+1),FALSE)</f>
        <v>2.5284471959999997E-3</v>
      </c>
      <c r="C94">
        <f t="shared" si="7"/>
        <v>2.4927923416666665E-3</v>
      </c>
      <c r="D94">
        <f t="shared" si="8"/>
        <v>2.4927923416666665E-3</v>
      </c>
      <c r="E94">
        <f t="shared" si="9"/>
        <v>2.4927923416666665E-3</v>
      </c>
      <c r="F94">
        <f t="shared" si="10"/>
        <v>2.3684760211818185E-3</v>
      </c>
      <c r="G94">
        <f t="shared" si="11"/>
        <v>2.008303698901961E-3</v>
      </c>
      <c r="H94">
        <v>146</v>
      </c>
    </row>
    <row r="95" spans="1:8" x14ac:dyDescent="0.25">
      <c r="A95">
        <v>148</v>
      </c>
      <c r="B95">
        <f>VLOOKUP($B$2,'Standard Deposition Curves'!$B$24:$OL$29,(A95/2+1),FALSE)</f>
        <v>2.4925005960000001E-3</v>
      </c>
      <c r="C95">
        <f t="shared" si="7"/>
        <v>2.4584967211666669E-3</v>
      </c>
      <c r="D95">
        <f t="shared" si="8"/>
        <v>2.4584967211666669E-3</v>
      </c>
      <c r="E95">
        <f t="shared" si="9"/>
        <v>2.4584967211666669E-3</v>
      </c>
      <c r="F95">
        <f t="shared" si="10"/>
        <v>2.3389374859090904E-3</v>
      </c>
      <c r="G95">
        <f t="shared" si="11"/>
        <v>1.992135921470589E-3</v>
      </c>
      <c r="H95">
        <v>148</v>
      </c>
    </row>
    <row r="96" spans="1:8" x14ac:dyDescent="0.25">
      <c r="A96">
        <v>150</v>
      </c>
      <c r="B96">
        <f>VLOOKUP($B$2,'Standard Deposition Curves'!$B$24:$OL$29,(A96/2+1),FALSE)</f>
        <v>2.45830447E-3</v>
      </c>
      <c r="C96">
        <f t="shared" si="7"/>
        <v>2.4254333113333335E-3</v>
      </c>
      <c r="D96">
        <f t="shared" si="8"/>
        <v>2.4254333113333335E-3</v>
      </c>
      <c r="E96">
        <f t="shared" si="9"/>
        <v>2.4254333113333335E-3</v>
      </c>
      <c r="F96">
        <f t="shared" si="10"/>
        <v>2.3105755929090904E-3</v>
      </c>
      <c r="G96">
        <f t="shared" si="11"/>
        <v>1.9765324501764712E-3</v>
      </c>
      <c r="H96">
        <v>150</v>
      </c>
    </row>
    <row r="97" spans="1:8" x14ac:dyDescent="0.25">
      <c r="A97">
        <v>152</v>
      </c>
      <c r="B97">
        <f>VLOOKUP($B$2,'Standard Deposition Curves'!$B$24:$OL$29,(A97/2+1),FALSE)</f>
        <v>2.4252618510000002E-3</v>
      </c>
      <c r="C97">
        <f t="shared" si="7"/>
        <v>2.3933726881666664E-3</v>
      </c>
      <c r="D97">
        <f t="shared" si="8"/>
        <v>2.3933726881666664E-3</v>
      </c>
      <c r="E97">
        <f t="shared" si="9"/>
        <v>2.3933726881666664E-3</v>
      </c>
      <c r="F97">
        <f t="shared" si="10"/>
        <v>2.2833311339090908E-3</v>
      </c>
      <c r="G97">
        <f t="shared" si="11"/>
        <v>1.9614681567647063E-3</v>
      </c>
      <c r="H97">
        <v>152</v>
      </c>
    </row>
    <row r="98" spans="1:8" x14ac:dyDescent="0.25">
      <c r="A98">
        <v>154</v>
      </c>
      <c r="B98">
        <f>VLOOKUP($B$2,'Standard Deposition Curves'!$B$24:$OL$29,(A98/2+1),FALSE)</f>
        <v>2.3932479939999998E-3</v>
      </c>
      <c r="C98">
        <f t="shared" si="7"/>
        <v>2.3623114705000003E-3</v>
      </c>
      <c r="D98">
        <f t="shared" si="8"/>
        <v>2.3623114705000003E-3</v>
      </c>
      <c r="E98">
        <f t="shared" si="9"/>
        <v>2.3623114705000003E-3</v>
      </c>
      <c r="F98">
        <f t="shared" si="10"/>
        <v>2.2571643189999995E-3</v>
      </c>
      <c r="G98">
        <f t="shared" si="11"/>
        <v>1.9469319667450987E-3</v>
      </c>
      <c r="H98">
        <v>154</v>
      </c>
    </row>
    <row r="99" spans="1:8" x14ac:dyDescent="0.25">
      <c r="A99">
        <v>156</v>
      </c>
      <c r="B99">
        <f>VLOOKUP($B$2,'Standard Deposition Curves'!$B$24:$OL$29,(A99/2+1),FALSE)</f>
        <v>2.361982302E-3</v>
      </c>
      <c r="C99">
        <f t="shared" si="7"/>
        <v>2.3328965131666668E-3</v>
      </c>
      <c r="D99">
        <f t="shared" si="8"/>
        <v>2.3328965131666668E-3</v>
      </c>
      <c r="E99">
        <f t="shared" si="9"/>
        <v>2.3328965131666668E-3</v>
      </c>
      <c r="F99">
        <f t="shared" si="10"/>
        <v>2.2320684049090909E-3</v>
      </c>
      <c r="G99">
        <f t="shared" si="11"/>
        <v>1.9329015066078439E-3</v>
      </c>
      <c r="H99">
        <v>156</v>
      </c>
    </row>
    <row r="100" spans="1:8" x14ac:dyDescent="0.25">
      <c r="A100">
        <v>158</v>
      </c>
      <c r="B100">
        <f>VLOOKUP($B$2,'Standard Deposition Curves'!$B$24:$OL$29,(A100/2+1),FALSE)</f>
        <v>2.3326916210000001E-3</v>
      </c>
      <c r="C100">
        <f t="shared" si="7"/>
        <v>2.304739515333333E-3</v>
      </c>
      <c r="D100">
        <f t="shared" si="8"/>
        <v>2.304739515333333E-3</v>
      </c>
      <c r="E100">
        <f t="shared" si="9"/>
        <v>2.304739515333333E-3</v>
      </c>
      <c r="F100">
        <f t="shared" si="10"/>
        <v>2.2080504694545451E-3</v>
      </c>
      <c r="G100">
        <f t="shared" si="11"/>
        <v>1.9193701333725499E-3</v>
      </c>
      <c r="H100">
        <v>158</v>
      </c>
    </row>
    <row r="101" spans="1:8" x14ac:dyDescent="0.25">
      <c r="A101">
        <v>160</v>
      </c>
      <c r="B101">
        <f>VLOOKUP($B$2,'Standard Deposition Curves'!$B$24:$OL$29,(A101/2+1),FALSE)</f>
        <v>2.3046302929999995E-3</v>
      </c>
      <c r="C101">
        <f t="shared" si="7"/>
        <v>2.2775460528333328E-3</v>
      </c>
      <c r="D101">
        <f t="shared" si="8"/>
        <v>2.2775460528333328E-3</v>
      </c>
      <c r="E101">
        <f t="shared" si="9"/>
        <v>2.2775460528333328E-3</v>
      </c>
      <c r="F101">
        <f t="shared" si="10"/>
        <v>2.1850345311818179E-3</v>
      </c>
      <c r="G101">
        <f t="shared" si="11"/>
        <v>1.9063148308431383E-3</v>
      </c>
      <c r="H101">
        <v>160</v>
      </c>
    </row>
    <row r="102" spans="1:8" x14ac:dyDescent="0.25">
      <c r="A102">
        <v>162</v>
      </c>
      <c r="B102">
        <f>VLOOKUP($B$2,'Standard Deposition Curves'!$B$24:$OL$29,(A102/2+1),FALSE)</f>
        <v>2.2772242989999997E-3</v>
      </c>
      <c r="C102">
        <f t="shared" si="7"/>
        <v>2.2519027323333329E-3</v>
      </c>
      <c r="D102">
        <f t="shared" si="8"/>
        <v>2.2519027323333329E-3</v>
      </c>
      <c r="E102">
        <f t="shared" si="9"/>
        <v>2.2519027323333329E-3</v>
      </c>
      <c r="F102">
        <f t="shared" si="10"/>
        <v>2.1629338949999996E-3</v>
      </c>
      <c r="G102">
        <f t="shared" si="11"/>
        <v>1.8937056302745106E-3</v>
      </c>
      <c r="H102">
        <v>162</v>
      </c>
    </row>
    <row r="103" spans="1:8" x14ac:dyDescent="0.25">
      <c r="A103">
        <v>164</v>
      </c>
      <c r="B103">
        <f>VLOOKUP($B$2,'Standard Deposition Curves'!$B$24:$OL$29,(A103/2+1),FALSE)</f>
        <v>2.2517488279999998E-3</v>
      </c>
      <c r="C103">
        <f t="shared" si="7"/>
        <v>2.2273432113333333E-3</v>
      </c>
      <c r="D103">
        <f t="shared" si="8"/>
        <v>2.2273432113333333E-3</v>
      </c>
      <c r="E103">
        <f t="shared" si="9"/>
        <v>2.2273432113333333E-3</v>
      </c>
      <c r="F103">
        <f t="shared" si="10"/>
        <v>2.1417542019999997E-3</v>
      </c>
      <c r="G103">
        <f t="shared" si="11"/>
        <v>1.8815217452745109E-3</v>
      </c>
      <c r="H103">
        <v>164</v>
      </c>
    </row>
    <row r="104" spans="1:8" x14ac:dyDescent="0.25">
      <c r="A104">
        <v>166</v>
      </c>
      <c r="B104">
        <f>VLOOKUP($B$2,'Standard Deposition Curves'!$B$24:$OL$29,(A104/2+1),FALSE)</f>
        <v>2.2271967829999998E-3</v>
      </c>
      <c r="C104">
        <f t="shared" si="7"/>
        <v>2.2036349646666667E-3</v>
      </c>
      <c r="D104">
        <f t="shared" si="8"/>
        <v>2.2036349646666667E-3</v>
      </c>
      <c r="E104">
        <f t="shared" si="9"/>
        <v>2.2036349646666667E-3</v>
      </c>
      <c r="F104">
        <f t="shared" si="10"/>
        <v>2.1213252990909086E-3</v>
      </c>
      <c r="G104">
        <f t="shared" si="11"/>
        <v>1.8697063432745109E-3</v>
      </c>
      <c r="H104">
        <v>166</v>
      </c>
    </row>
    <row r="105" spans="1:8" x14ac:dyDescent="0.25">
      <c r="A105">
        <v>168</v>
      </c>
      <c r="B105">
        <f>VLOOKUP($B$2,'Standard Deposition Curves'!$B$24:$OL$29,(A105/2+1),FALSE)</f>
        <v>2.2035233079999998E-3</v>
      </c>
      <c r="C105">
        <f t="shared" si="7"/>
        <v>2.1807029701666663E-3</v>
      </c>
      <c r="D105">
        <f t="shared" si="8"/>
        <v>2.1807029701666663E-3</v>
      </c>
      <c r="E105">
        <f t="shared" si="9"/>
        <v>2.1807029701666663E-3</v>
      </c>
      <c r="F105">
        <f t="shared" si="10"/>
        <v>2.1015891204545448E-3</v>
      </c>
      <c r="G105">
        <f t="shared" si="11"/>
        <v>1.8582274650000008E-3</v>
      </c>
      <c r="H105">
        <v>168</v>
      </c>
    </row>
    <row r="106" spans="1:8" x14ac:dyDescent="0.25">
      <c r="A106">
        <v>170</v>
      </c>
      <c r="B106">
        <f>VLOOKUP($B$2,'Standard Deposition Curves'!$B$24:$OL$29,(A106/2+1),FALSE)</f>
        <v>2.1805197729999996E-3</v>
      </c>
      <c r="C106">
        <f t="shared" si="7"/>
        <v>2.158734724E-3</v>
      </c>
      <c r="D106">
        <f t="shared" si="8"/>
        <v>2.158734724E-3</v>
      </c>
      <c r="E106">
        <f t="shared" si="9"/>
        <v>2.158734724E-3</v>
      </c>
      <c r="F106">
        <f t="shared" si="10"/>
        <v>2.082593837272727E-3</v>
      </c>
      <c r="G106">
        <f t="shared" si="11"/>
        <v>1.8470787221960792E-3</v>
      </c>
      <c r="H106">
        <v>170</v>
      </c>
    </row>
    <row r="107" spans="1:8" x14ac:dyDescent="0.25">
      <c r="A107">
        <v>172</v>
      </c>
      <c r="B107">
        <f>VLOOKUP($B$2,'Standard Deposition Curves'!$B$24:$OL$29,(A107/2+1),FALSE)</f>
        <v>2.1586154210000001E-3</v>
      </c>
      <c r="C107">
        <f t="shared" si="7"/>
        <v>2.1375859846666668E-3</v>
      </c>
      <c r="D107">
        <f t="shared" si="8"/>
        <v>2.1375859846666668E-3</v>
      </c>
      <c r="E107">
        <f t="shared" si="9"/>
        <v>2.1375859846666668E-3</v>
      </c>
      <c r="F107">
        <f t="shared" si="10"/>
        <v>2.0642789553636364E-3</v>
      </c>
      <c r="G107">
        <f t="shared" si="11"/>
        <v>1.8362516908235302E-3</v>
      </c>
      <c r="H107">
        <v>172</v>
      </c>
    </row>
    <row r="108" spans="1:8" x14ac:dyDescent="0.25">
      <c r="A108">
        <v>174</v>
      </c>
      <c r="B108">
        <f>VLOOKUP($B$2,'Standard Deposition Curves'!$B$24:$OL$29,(A108/2+1),FALSE)</f>
        <v>2.1374268869999999E-3</v>
      </c>
      <c r="C108">
        <f t="shared" si="7"/>
        <v>2.1173306091666661E-3</v>
      </c>
      <c r="D108">
        <f t="shared" si="8"/>
        <v>2.1173306091666661E-3</v>
      </c>
      <c r="E108">
        <f t="shared" si="9"/>
        <v>2.1173306091666661E-3</v>
      </c>
      <c r="F108">
        <f t="shared" si="10"/>
        <v>2.0465698303636362E-3</v>
      </c>
      <c r="G108">
        <f t="shared" si="11"/>
        <v>1.8257274105490202E-3</v>
      </c>
      <c r="H108">
        <v>174</v>
      </c>
    </row>
    <row r="109" spans="1:8" x14ac:dyDescent="0.25">
      <c r="A109">
        <v>176</v>
      </c>
      <c r="B109">
        <f>VLOOKUP($B$2,'Standard Deposition Curves'!$B$24:$OL$29,(A109/2+1),FALSE)</f>
        <v>2.1171929389999997E-3</v>
      </c>
      <c r="C109">
        <f t="shared" si="7"/>
        <v>2.0979748811666664E-3</v>
      </c>
      <c r="D109">
        <f t="shared" si="8"/>
        <v>2.0979748811666664E-3</v>
      </c>
      <c r="E109">
        <f t="shared" si="9"/>
        <v>2.0979748811666664E-3</v>
      </c>
      <c r="F109">
        <f t="shared" si="10"/>
        <v>2.0294664857272724E-3</v>
      </c>
      <c r="G109">
        <f t="shared" si="11"/>
        <v>1.8154990096470593E-3</v>
      </c>
      <c r="H109">
        <v>176</v>
      </c>
    </row>
    <row r="110" spans="1:8" x14ac:dyDescent="0.25">
      <c r="A110">
        <v>178</v>
      </c>
      <c r="B110">
        <f>VLOOKUP($B$2,'Standard Deposition Curves'!$B$24:$OL$29,(A110/2+1),FALSE)</f>
        <v>2.097785012E-3</v>
      </c>
      <c r="C110">
        <f t="shared" si="7"/>
        <v>2.0795622511666665E-3</v>
      </c>
      <c r="D110">
        <f t="shared" si="8"/>
        <v>2.0795622511666665E-3</v>
      </c>
      <c r="E110">
        <f t="shared" si="9"/>
        <v>2.0795622511666665E-3</v>
      </c>
      <c r="F110">
        <f t="shared" si="10"/>
        <v>2.012939690272727E-3</v>
      </c>
      <c r="G110">
        <f t="shared" si="11"/>
        <v>1.8055735790784319E-3</v>
      </c>
      <c r="H110">
        <v>178</v>
      </c>
    </row>
    <row r="111" spans="1:8" x14ac:dyDescent="0.25">
      <c r="A111">
        <v>180</v>
      </c>
      <c r="B111">
        <f>VLOOKUP($B$2,'Standard Deposition Curves'!$B$24:$OL$29,(A111/2+1),FALSE)</f>
        <v>2.0795162999999997E-3</v>
      </c>
      <c r="C111">
        <f t="shared" si="7"/>
        <v>2.061642859333333E-3</v>
      </c>
      <c r="D111">
        <f t="shared" si="8"/>
        <v>2.061642859333333E-3</v>
      </c>
      <c r="E111">
        <f t="shared" si="9"/>
        <v>2.061642859333333E-3</v>
      </c>
      <c r="F111">
        <f t="shared" si="10"/>
        <v>1.9970440375454545E-3</v>
      </c>
      <c r="G111">
        <f t="shared" si="11"/>
        <v>1.7959419426274513E-3</v>
      </c>
      <c r="H111">
        <v>180</v>
      </c>
    </row>
    <row r="112" spans="1:8" x14ac:dyDescent="0.25">
      <c r="A112">
        <v>182</v>
      </c>
      <c r="B112">
        <f>VLOOKUP($B$2,'Standard Deposition Curves'!$B$24:$OL$29,(A112/2+1),FALSE)</f>
        <v>2.0615232949999997E-3</v>
      </c>
      <c r="C112">
        <f t="shared" si="7"/>
        <v>2.0442574824999994E-3</v>
      </c>
      <c r="D112">
        <f t="shared" si="8"/>
        <v>2.0442574824999994E-3</v>
      </c>
      <c r="E112">
        <f t="shared" si="9"/>
        <v>2.0442574824999994E-3</v>
      </c>
      <c r="F112">
        <f t="shared" si="10"/>
        <v>1.9817859657272727E-3</v>
      </c>
      <c r="G112">
        <f t="shared" si="11"/>
        <v>1.7865647360980395E-3</v>
      </c>
      <c r="H112">
        <v>182</v>
      </c>
    </row>
    <row r="113" spans="1:8" x14ac:dyDescent="0.25">
      <c r="A113">
        <v>184</v>
      </c>
      <c r="B113">
        <f>VLOOKUP($B$2,'Standard Deposition Curves'!$B$24:$OL$29,(A113/2+1),FALSE)</f>
        <v>2.0442476759999998E-3</v>
      </c>
      <c r="C113">
        <f t="shared" si="7"/>
        <v>2.027078346333333E-3</v>
      </c>
      <c r="D113">
        <f t="shared" si="8"/>
        <v>2.027078346333333E-3</v>
      </c>
      <c r="E113">
        <f t="shared" si="9"/>
        <v>2.027078346333333E-3</v>
      </c>
      <c r="F113">
        <f t="shared" si="10"/>
        <v>1.9671841487272725E-3</v>
      </c>
      <c r="G113">
        <f t="shared" si="11"/>
        <v>1.7774252108823533E-3</v>
      </c>
      <c r="H113">
        <v>184</v>
      </c>
    </row>
    <row r="114" spans="1:8" x14ac:dyDescent="0.25">
      <c r="A114">
        <v>186</v>
      </c>
      <c r="B114">
        <f>VLOOKUP($B$2,'Standard Deposition Curves'!$B$24:$OL$29,(A114/2+1),FALSE)</f>
        <v>2.0270308959999999E-3</v>
      </c>
      <c r="C114">
        <f t="shared" si="7"/>
        <v>2.0103335601666665E-3</v>
      </c>
      <c r="D114">
        <f t="shared" si="8"/>
        <v>2.0103335601666665E-3</v>
      </c>
      <c r="E114">
        <f t="shared" si="9"/>
        <v>2.0103335601666665E-3</v>
      </c>
      <c r="F114">
        <f t="shared" si="10"/>
        <v>1.9531904759999999E-3</v>
      </c>
      <c r="G114">
        <f t="shared" si="11"/>
        <v>1.7685060083137256E-3</v>
      </c>
      <c r="H114">
        <v>186</v>
      </c>
    </row>
    <row r="115" spans="1:8" x14ac:dyDescent="0.25">
      <c r="A115">
        <v>188</v>
      </c>
      <c r="B115">
        <f>VLOOKUP($B$2,'Standard Deposition Curves'!$B$24:$OL$29,(A115/2+1),FALSE)</f>
        <v>2.0100988179999999E-3</v>
      </c>
      <c r="C115">
        <f t="shared" si="7"/>
        <v>1.9945759436666667E-3</v>
      </c>
      <c r="D115">
        <f t="shared" si="8"/>
        <v>1.9945759436666667E-3</v>
      </c>
      <c r="E115">
        <f t="shared" si="9"/>
        <v>1.9945759436666667E-3</v>
      </c>
      <c r="F115">
        <f t="shared" si="10"/>
        <v>1.9398026374545455E-3</v>
      </c>
      <c r="G115">
        <f t="shared" si="11"/>
        <v>1.7598039101176471E-3</v>
      </c>
      <c r="H115">
        <v>188</v>
      </c>
    </row>
    <row r="116" spans="1:8" x14ac:dyDescent="0.25">
      <c r="A116">
        <v>190</v>
      </c>
      <c r="B116">
        <f>VLOOKUP($B$2,'Standard Deposition Curves'!$B$24:$OL$29,(A116/2+1),FALSE)</f>
        <v>1.9945751930000003E-3</v>
      </c>
      <c r="C116">
        <f t="shared" si="7"/>
        <v>1.9791024211666662E-3</v>
      </c>
      <c r="D116">
        <f t="shared" si="8"/>
        <v>1.9791024211666662E-3</v>
      </c>
      <c r="E116">
        <f t="shared" si="9"/>
        <v>1.9791024211666662E-3</v>
      </c>
      <c r="F116">
        <f t="shared" si="10"/>
        <v>1.9270231440909091E-3</v>
      </c>
      <c r="G116">
        <f t="shared" si="11"/>
        <v>1.7513159095882351E-3</v>
      </c>
      <c r="H116">
        <v>190</v>
      </c>
    </row>
    <row r="117" spans="1:8" x14ac:dyDescent="0.25">
      <c r="A117">
        <v>192</v>
      </c>
      <c r="B117">
        <f>VLOOKUP($B$2,'Standard Deposition Curves'!$B$24:$OL$29,(A117/2+1),FALSE)</f>
        <v>1.9790560719999996E-3</v>
      </c>
      <c r="C117">
        <f t="shared" si="7"/>
        <v>1.9639343919999998E-3</v>
      </c>
      <c r="D117">
        <f t="shared" si="8"/>
        <v>1.9639343919999998E-3</v>
      </c>
      <c r="E117">
        <f t="shared" si="9"/>
        <v>1.9639343919999998E-3</v>
      </c>
      <c r="F117">
        <f t="shared" si="10"/>
        <v>1.914647048363636E-3</v>
      </c>
      <c r="G117">
        <f t="shared" si="11"/>
        <v>1.7429991933725489E-3</v>
      </c>
      <c r="H117">
        <v>192</v>
      </c>
    </row>
    <row r="118" spans="1:8" x14ac:dyDescent="0.25">
      <c r="A118">
        <v>194</v>
      </c>
      <c r="B118">
        <f>VLOOKUP($B$2,'Standard Deposition Curves'!$B$24:$OL$29,(A118/2+1),FALSE)</f>
        <v>1.9638150460000001E-3</v>
      </c>
      <c r="C118">
        <f t="shared" si="7"/>
        <v>1.9493956031666666E-3</v>
      </c>
      <c r="D118">
        <f t="shared" si="8"/>
        <v>1.9493956031666666E-3</v>
      </c>
      <c r="E118">
        <f t="shared" si="9"/>
        <v>1.9493956031666666E-3</v>
      </c>
      <c r="F118">
        <f t="shared" si="10"/>
        <v>1.9026341957272728E-3</v>
      </c>
      <c r="G118">
        <f t="shared" si="11"/>
        <v>1.7348636141176464E-3</v>
      </c>
      <c r="H118">
        <v>194</v>
      </c>
    </row>
    <row r="119" spans="1:8" x14ac:dyDescent="0.25">
      <c r="A119">
        <v>196</v>
      </c>
      <c r="B119">
        <f>VLOOKUP($B$2,'Standard Deposition Curves'!$B$24:$OL$29,(A119/2+1),FALSE)</f>
        <v>1.9492900959999998E-3</v>
      </c>
      <c r="C119">
        <f t="shared" si="7"/>
        <v>1.9356359473333333E-3</v>
      </c>
      <c r="D119">
        <f t="shared" si="8"/>
        <v>1.9356359473333333E-3</v>
      </c>
      <c r="E119">
        <f t="shared" si="9"/>
        <v>1.9356359473333333E-3</v>
      </c>
      <c r="F119">
        <f t="shared" si="10"/>
        <v>1.8909812539999995E-3</v>
      </c>
      <c r="G119">
        <f t="shared" si="11"/>
        <v>1.7269146401176466E-3</v>
      </c>
      <c r="H119">
        <v>196</v>
      </c>
    </row>
    <row r="120" spans="1:8" x14ac:dyDescent="0.25">
      <c r="A120">
        <v>198</v>
      </c>
      <c r="B120">
        <f>VLOOKUP($B$2,'Standard Deposition Curves'!$B$24:$OL$29,(A120/2+1),FALSE)</f>
        <v>1.935398189E-3</v>
      </c>
      <c r="C120">
        <f t="shared" si="7"/>
        <v>1.9231345044999999E-3</v>
      </c>
      <c r="D120">
        <f t="shared" si="8"/>
        <v>1.9231345044999999E-3</v>
      </c>
      <c r="E120">
        <f t="shared" si="9"/>
        <v>1.9231345044999999E-3</v>
      </c>
      <c r="F120">
        <f t="shared" si="10"/>
        <v>1.8796743888181817E-3</v>
      </c>
      <c r="G120">
        <f t="shared" si="11"/>
        <v>1.7191507480196072E-3</v>
      </c>
      <c r="H120">
        <v>198</v>
      </c>
    </row>
    <row r="121" spans="1:8" x14ac:dyDescent="0.25">
      <c r="A121">
        <v>200</v>
      </c>
      <c r="B121">
        <f>VLOOKUP($B$2,'Standard Deposition Curves'!$B$24:$OL$29,(A121/2+1),FALSE)</f>
        <v>1.9229328319999997E-3</v>
      </c>
      <c r="C121">
        <f t="shared" si="7"/>
        <v>1.9117576966666665E-3</v>
      </c>
      <c r="D121">
        <f t="shared" si="8"/>
        <v>1.9117576966666665E-3</v>
      </c>
      <c r="E121">
        <f t="shared" si="9"/>
        <v>1.9117576966666665E-3</v>
      </c>
      <c r="F121">
        <f t="shared" si="10"/>
        <v>1.8688015103636363E-3</v>
      </c>
      <c r="G121">
        <f t="shared" si="11"/>
        <v>1.7115702655686269E-3</v>
      </c>
      <c r="H121">
        <v>200</v>
      </c>
    </row>
    <row r="122" spans="1:8" x14ac:dyDescent="0.25">
      <c r="A122">
        <v>202</v>
      </c>
      <c r="B122">
        <f>VLOOKUP($B$2,'Standard Deposition Curves'!$B$24:$OL$29,(A122/2+1),FALSE)</f>
        <v>1.9116775099999998E-3</v>
      </c>
      <c r="C122">
        <f t="shared" si="7"/>
        <v>1.9009346696666665E-3</v>
      </c>
      <c r="D122">
        <f t="shared" si="8"/>
        <v>1.9009346696666665E-3</v>
      </c>
      <c r="E122">
        <f t="shared" si="9"/>
        <v>1.9009346696666665E-3</v>
      </c>
      <c r="F122">
        <f t="shared" si="10"/>
        <v>1.858273627454545E-3</v>
      </c>
      <c r="G122">
        <f t="shared" si="11"/>
        <v>1.7041440284705875E-3</v>
      </c>
      <c r="H122">
        <v>202</v>
      </c>
    </row>
    <row r="123" spans="1:8" x14ac:dyDescent="0.25">
      <c r="A123">
        <v>204</v>
      </c>
      <c r="B123">
        <f>VLOOKUP($B$2,'Standard Deposition Curves'!$B$24:$OL$29,(A123/2+1),FALSE)</f>
        <v>1.9009033079999999E-3</v>
      </c>
      <c r="C123">
        <f t="shared" si="7"/>
        <v>1.8903228473333333E-3</v>
      </c>
      <c r="D123">
        <f t="shared" si="8"/>
        <v>1.8903228473333333E-3</v>
      </c>
      <c r="E123">
        <f t="shared" si="9"/>
        <v>1.8903228473333333E-3</v>
      </c>
      <c r="F123">
        <f t="shared" si="10"/>
        <v>1.8479573179999999E-3</v>
      </c>
      <c r="G123">
        <f t="shared" si="11"/>
        <v>1.696847415509803E-3</v>
      </c>
      <c r="H123">
        <v>204</v>
      </c>
    </row>
    <row r="124" spans="1:8" x14ac:dyDescent="0.25">
      <c r="A124">
        <v>206</v>
      </c>
      <c r="B124">
        <f>VLOOKUP($B$2,'Standard Deposition Curves'!$B$24:$OL$29,(A124/2+1),FALSE)</f>
        <v>1.8903172759999998E-3</v>
      </c>
      <c r="C124">
        <f t="shared" si="7"/>
        <v>1.8798167258333332E-3</v>
      </c>
      <c r="D124">
        <f t="shared" si="8"/>
        <v>1.8798167258333332E-3</v>
      </c>
      <c r="E124">
        <f t="shared" si="9"/>
        <v>1.8798167258333332E-3</v>
      </c>
      <c r="F124">
        <f t="shared" si="10"/>
        <v>1.837925629272727E-3</v>
      </c>
      <c r="G124">
        <f t="shared" si="11"/>
        <v>1.6896716128039213E-3</v>
      </c>
      <c r="H124">
        <v>206</v>
      </c>
    </row>
    <row r="125" spans="1:8" x14ac:dyDescent="0.25">
      <c r="A125">
        <v>208</v>
      </c>
      <c r="B125">
        <f>VLOOKUP($B$2,'Standard Deposition Curves'!$B$24:$OL$29,(A125/2+1),FALSE)</f>
        <v>1.879764672E-3</v>
      </c>
      <c r="C125">
        <f t="shared" si="7"/>
        <v>1.8693833959999998E-3</v>
      </c>
      <c r="D125">
        <f t="shared" si="8"/>
        <v>1.8693833959999998E-3</v>
      </c>
      <c r="E125">
        <f t="shared" si="9"/>
        <v>1.8693833959999998E-3</v>
      </c>
      <c r="F125">
        <f t="shared" si="10"/>
        <v>1.828182628090909E-3</v>
      </c>
      <c r="G125">
        <f t="shared" si="11"/>
        <v>1.682623503352941E-3</v>
      </c>
      <c r="H125">
        <v>208</v>
      </c>
    </row>
    <row r="126" spans="1:8" x14ac:dyDescent="0.25">
      <c r="A126">
        <v>210</v>
      </c>
      <c r="B126">
        <f>VLOOKUP($B$2,'Standard Deposition Curves'!$B$24:$OL$29,(A126/2+1),FALSE)</f>
        <v>1.8695243909999998E-3</v>
      </c>
      <c r="C126">
        <f t="shared" si="7"/>
        <v>1.8583652739999998E-3</v>
      </c>
      <c r="D126">
        <f t="shared" si="8"/>
        <v>1.8583652739999998E-3</v>
      </c>
      <c r="E126">
        <f t="shared" si="9"/>
        <v>1.8583652739999998E-3</v>
      </c>
      <c r="F126">
        <f t="shared" si="10"/>
        <v>1.8187237410909089E-3</v>
      </c>
      <c r="G126">
        <f t="shared" si="11"/>
        <v>1.6756996123921564E-3</v>
      </c>
      <c r="H126">
        <v>210</v>
      </c>
    </row>
    <row r="127" spans="1:8" x14ac:dyDescent="0.25">
      <c r="A127">
        <v>212</v>
      </c>
      <c r="B127">
        <f>VLOOKUP($B$2,'Standard Deposition Curves'!$B$24:$OL$29,(A127/2+1),FALSE)</f>
        <v>1.8584381399999999E-3</v>
      </c>
      <c r="C127">
        <f t="shared" si="7"/>
        <v>1.8469549331666668E-3</v>
      </c>
      <c r="D127">
        <f t="shared" si="8"/>
        <v>1.8469549331666668E-3</v>
      </c>
      <c r="E127">
        <f t="shared" si="9"/>
        <v>1.8469549331666668E-3</v>
      </c>
      <c r="F127">
        <f t="shared" si="10"/>
        <v>1.8094506365454544E-3</v>
      </c>
      <c r="G127">
        <f t="shared" si="11"/>
        <v>1.668877382705882E-3</v>
      </c>
      <c r="H127">
        <v>212</v>
      </c>
    </row>
    <row r="128" spans="1:8" x14ac:dyDescent="0.25">
      <c r="A128">
        <v>214</v>
      </c>
      <c r="B128">
        <f>VLOOKUP($B$2,'Standard Deposition Curves'!$B$24:$OL$29,(A128/2+1),FALSE)</f>
        <v>1.8469146930000001E-3</v>
      </c>
      <c r="C128">
        <f t="shared" si="7"/>
        <v>1.8357266699999999E-3</v>
      </c>
      <c r="D128">
        <f t="shared" si="8"/>
        <v>1.8357266699999999E-3</v>
      </c>
      <c r="E128">
        <f t="shared" si="9"/>
        <v>1.8357266699999999E-3</v>
      </c>
      <c r="F128">
        <f t="shared" si="10"/>
        <v>1.8004659720909089E-3</v>
      </c>
      <c r="G128">
        <f t="shared" si="11"/>
        <v>1.6621719560784309E-3</v>
      </c>
      <c r="H128">
        <v>214</v>
      </c>
    </row>
    <row r="129" spans="1:8" x14ac:dyDescent="0.25">
      <c r="A129">
        <v>216</v>
      </c>
      <c r="B129">
        <f>VLOOKUP($B$2,'Standard Deposition Curves'!$B$24:$OL$29,(A129/2+1),FALSE)</f>
        <v>1.8356326869999997E-3</v>
      </c>
      <c r="C129">
        <f t="shared" si="7"/>
        <v>1.825181254833333E-3</v>
      </c>
      <c r="D129">
        <f t="shared" si="8"/>
        <v>1.825181254833333E-3</v>
      </c>
      <c r="E129">
        <f t="shared" si="9"/>
        <v>1.825181254833333E-3</v>
      </c>
      <c r="F129">
        <f t="shared" si="10"/>
        <v>1.7918297933636363E-3</v>
      </c>
      <c r="G129">
        <f t="shared" si="11"/>
        <v>1.6555929243529408E-3</v>
      </c>
      <c r="H129">
        <v>216</v>
      </c>
    </row>
    <row r="130" spans="1:8" x14ac:dyDescent="0.25">
      <c r="A130">
        <v>218</v>
      </c>
      <c r="B130">
        <f>VLOOKUP($B$2,'Standard Deposition Curves'!$B$24:$OL$29,(A130/2+1),FALSE)</f>
        <v>1.8249145789999998E-3</v>
      </c>
      <c r="C130">
        <f t="shared" si="7"/>
        <v>1.8158711338333332E-3</v>
      </c>
      <c r="D130">
        <f t="shared" si="8"/>
        <v>1.8158711338333332E-3</v>
      </c>
      <c r="E130">
        <f t="shared" si="9"/>
        <v>1.8158711338333332E-3</v>
      </c>
      <c r="F130">
        <f t="shared" si="10"/>
        <v>1.7835145595454548E-3</v>
      </c>
      <c r="G130">
        <f t="shared" si="11"/>
        <v>1.6491281450588234E-3</v>
      </c>
      <c r="H130">
        <v>218</v>
      </c>
    </row>
    <row r="131" spans="1:8" x14ac:dyDescent="0.25">
      <c r="A131">
        <v>220</v>
      </c>
      <c r="B131">
        <f>VLOOKUP($B$2,'Standard Deposition Curves'!$B$24:$OL$29,(A131/2+1),FALSE)</f>
        <v>1.8157965259999998E-3</v>
      </c>
      <c r="C131">
        <f t="shared" si="7"/>
        <v>1.8070831853333332E-3</v>
      </c>
      <c r="D131">
        <f t="shared" si="8"/>
        <v>1.8070831853333332E-3</v>
      </c>
      <c r="E131">
        <f t="shared" si="9"/>
        <v>1.8070831853333332E-3</v>
      </c>
      <c r="F131">
        <f t="shared" si="10"/>
        <v>1.7754635537272725E-3</v>
      </c>
      <c r="G131">
        <f t="shared" si="11"/>
        <v>1.6427569345882351E-3</v>
      </c>
      <c r="H131">
        <v>220</v>
      </c>
    </row>
    <row r="132" spans="1:8" x14ac:dyDescent="0.25">
      <c r="A132">
        <v>222</v>
      </c>
      <c r="B132">
        <f>VLOOKUP($B$2,'Standard Deposition Curves'!$B$24:$OL$29,(A132/2+1),FALSE)</f>
        <v>1.80712612E-3</v>
      </c>
      <c r="C132">
        <f t="shared" si="7"/>
        <v>1.7984122126666665E-3</v>
      </c>
      <c r="D132">
        <f t="shared" si="8"/>
        <v>1.7984122126666665E-3</v>
      </c>
      <c r="E132">
        <f t="shared" si="9"/>
        <v>1.7984122126666665E-3</v>
      </c>
      <c r="F132">
        <f t="shared" si="10"/>
        <v>1.7674608453636361E-3</v>
      </c>
      <c r="G132">
        <f t="shared" si="11"/>
        <v>1.6364395831372546E-3</v>
      </c>
      <c r="H132">
        <v>222</v>
      </c>
    </row>
    <row r="133" spans="1:8" x14ac:dyDescent="0.25">
      <c r="A133">
        <v>224</v>
      </c>
      <c r="B133">
        <f>VLOOKUP($B$2,'Standard Deposition Curves'!$B$24:$OL$29,(A133/2+1),FALSE)</f>
        <v>1.798198106E-3</v>
      </c>
      <c r="C133">
        <f t="shared" si="7"/>
        <v>1.7905935495E-3</v>
      </c>
      <c r="D133">
        <f t="shared" si="8"/>
        <v>1.7905935495E-3</v>
      </c>
      <c r="E133">
        <f t="shared" si="9"/>
        <v>1.7905935495E-3</v>
      </c>
      <c r="F133">
        <f t="shared" si="10"/>
        <v>1.7595166831818178E-3</v>
      </c>
      <c r="G133">
        <f t="shared" si="11"/>
        <v>1.6301579078627448E-3</v>
      </c>
      <c r="H133">
        <v>224</v>
      </c>
    </row>
    <row r="134" spans="1:8" x14ac:dyDescent="0.25">
      <c r="A134">
        <v>226</v>
      </c>
      <c r="B134">
        <f>VLOOKUP($B$2,'Standard Deposition Curves'!$B$24:$OL$29,(A134/2+1),FALSE)</f>
        <v>1.7905547319999999E-3</v>
      </c>
      <c r="C134">
        <f t="shared" si="7"/>
        <v>1.7831414498333334E-3</v>
      </c>
      <c r="D134">
        <f t="shared" si="8"/>
        <v>1.7831414498333334E-3</v>
      </c>
      <c r="E134">
        <f t="shared" si="9"/>
        <v>1.7831414498333334E-3</v>
      </c>
      <c r="F134">
        <f t="shared" si="10"/>
        <v>1.7516815136363634E-3</v>
      </c>
      <c r="G134">
        <f t="shared" si="11"/>
        <v>1.6239185426470588E-3</v>
      </c>
      <c r="H134">
        <v>226</v>
      </c>
    </row>
    <row r="135" spans="1:8" x14ac:dyDescent="0.25">
      <c r="A135">
        <v>228</v>
      </c>
      <c r="B135">
        <f>VLOOKUP($B$2,'Standard Deposition Curves'!$B$24:$OL$29,(A135/2+1),FALSE)</f>
        <v>1.7831442630000002E-3</v>
      </c>
      <c r="C135">
        <f t="shared" si="7"/>
        <v>1.7755886939999996E-3</v>
      </c>
      <c r="D135">
        <f t="shared" si="8"/>
        <v>1.7755886939999996E-3</v>
      </c>
      <c r="E135">
        <f t="shared" si="9"/>
        <v>1.7755886939999996E-3</v>
      </c>
      <c r="F135">
        <f t="shared" si="10"/>
        <v>1.7438029513636366E-3</v>
      </c>
      <c r="G135">
        <f t="shared" si="11"/>
        <v>1.6177076158235295E-3</v>
      </c>
      <c r="H135">
        <v>228</v>
      </c>
    </row>
    <row r="136" spans="1:8" x14ac:dyDescent="0.25">
      <c r="A136">
        <v>230</v>
      </c>
      <c r="B136">
        <f>VLOOKUP($B$2,'Standard Deposition Curves'!$B$24:$OL$29,(A136/2+1),FALSE)</f>
        <v>1.7757169149999997E-3</v>
      </c>
      <c r="C136">
        <f t="shared" si="7"/>
        <v>1.7675674516666664E-3</v>
      </c>
      <c r="D136">
        <f t="shared" si="8"/>
        <v>1.7675674516666664E-3</v>
      </c>
      <c r="E136">
        <f t="shared" si="9"/>
        <v>1.7675674516666664E-3</v>
      </c>
      <c r="F136">
        <f t="shared" si="10"/>
        <v>1.7359465238181817E-3</v>
      </c>
      <c r="G136">
        <f t="shared" si="11"/>
        <v>1.6115248897058823E-3</v>
      </c>
      <c r="H136">
        <v>230</v>
      </c>
    </row>
    <row r="137" spans="1:8" x14ac:dyDescent="0.25">
      <c r="A137">
        <v>232</v>
      </c>
      <c r="B137">
        <f>VLOOKUP($B$2,'Standard Deposition Curves'!$B$24:$OL$29,(A137/2+1),FALSE)</f>
        <v>1.767520241E-3</v>
      </c>
      <c r="C137">
        <f t="shared" si="7"/>
        <v>1.7596440486666665E-3</v>
      </c>
      <c r="D137">
        <f t="shared" si="8"/>
        <v>1.7596440486666665E-3</v>
      </c>
      <c r="E137">
        <f t="shared" si="9"/>
        <v>1.7596440486666665E-3</v>
      </c>
      <c r="F137">
        <f t="shared" si="10"/>
        <v>1.7281563957272726E-3</v>
      </c>
      <c r="G137">
        <f t="shared" si="11"/>
        <v>1.605372659980392E-3</v>
      </c>
      <c r="H137">
        <v>232</v>
      </c>
    </row>
    <row r="138" spans="1:8" x14ac:dyDescent="0.25">
      <c r="A138">
        <v>234</v>
      </c>
      <c r="B138">
        <f>VLOOKUP($B$2,'Standard Deposition Curves'!$B$24:$OL$29,(A138/2+1),FALSE)</f>
        <v>1.7596068309999999E-3</v>
      </c>
      <c r="C138">
        <f t="shared" si="7"/>
        <v>1.7519064756666668E-3</v>
      </c>
      <c r="D138">
        <f t="shared" si="8"/>
        <v>1.7519064756666668E-3</v>
      </c>
      <c r="E138">
        <f t="shared" si="9"/>
        <v>1.7519064756666668E-3</v>
      </c>
      <c r="F138">
        <f t="shared" si="10"/>
        <v>1.7205560247272726E-3</v>
      </c>
      <c r="G138">
        <f t="shared" si="11"/>
        <v>1.5992711996470586E-3</v>
      </c>
      <c r="H138">
        <v>234</v>
      </c>
    </row>
    <row r="139" spans="1:8" x14ac:dyDescent="0.25">
      <c r="A139">
        <v>236</v>
      </c>
      <c r="B139">
        <f>VLOOKUP($B$2,'Standard Deposition Curves'!$B$24:$OL$29,(A139/2+1),FALSE)</f>
        <v>1.751916727E-3</v>
      </c>
      <c r="C139">
        <f t="shared" si="7"/>
        <v>1.7441551169999998E-3</v>
      </c>
      <c r="D139">
        <f t="shared" si="8"/>
        <v>1.7441551169999998E-3</v>
      </c>
      <c r="E139">
        <f t="shared" si="9"/>
        <v>1.7441551169999998E-3</v>
      </c>
      <c r="F139">
        <f t="shared" si="10"/>
        <v>1.7131094516363633E-3</v>
      </c>
      <c r="G139">
        <f t="shared" si="11"/>
        <v>1.5932145422549015E-3</v>
      </c>
      <c r="H139">
        <v>236</v>
      </c>
    </row>
    <row r="140" spans="1:8" x14ac:dyDescent="0.25">
      <c r="A140">
        <v>238</v>
      </c>
      <c r="B140">
        <f>VLOOKUP($B$2,'Standard Deposition Curves'!$B$24:$OL$29,(A140/2+1),FALSE)</f>
        <v>1.7441651149999998E-3</v>
      </c>
      <c r="C140">
        <f t="shared" si="7"/>
        <v>1.7362243181666664E-3</v>
      </c>
      <c r="D140">
        <f t="shared" si="8"/>
        <v>1.7362243181666664E-3</v>
      </c>
      <c r="E140">
        <f t="shared" si="9"/>
        <v>1.7362243181666664E-3</v>
      </c>
      <c r="F140">
        <f t="shared" si="10"/>
        <v>1.7058335916363637E-3</v>
      </c>
      <c r="G140">
        <f t="shared" si="11"/>
        <v>1.587194611745098E-3</v>
      </c>
      <c r="H140">
        <v>238</v>
      </c>
    </row>
    <row r="141" spans="1:8" x14ac:dyDescent="0.25">
      <c r="A141">
        <v>240</v>
      </c>
      <c r="B141">
        <f>VLOOKUP($B$2,'Standard Deposition Curves'!$B$24:$OL$29,(A141/2+1),FALSE)</f>
        <v>1.7363535150000001E-3</v>
      </c>
      <c r="C141">
        <f t="shared" si="7"/>
        <v>1.7278601311666664E-3</v>
      </c>
      <c r="D141">
        <f t="shared" si="8"/>
        <v>1.7278601311666664E-3</v>
      </c>
      <c r="E141">
        <f t="shared" si="9"/>
        <v>1.7278601311666664E-3</v>
      </c>
      <c r="F141">
        <f t="shared" si="10"/>
        <v>1.6988068713636362E-3</v>
      </c>
      <c r="G141">
        <f t="shared" si="11"/>
        <v>1.5812082412745097E-3</v>
      </c>
      <c r="H141">
        <v>240</v>
      </c>
    </row>
    <row r="142" spans="1:8" x14ac:dyDescent="0.25">
      <c r="A142">
        <v>242</v>
      </c>
      <c r="B142">
        <f>VLOOKUP($B$2,'Standard Deposition Curves'!$B$24:$OL$29,(A142/2+1),FALSE)</f>
        <v>1.7277667339999998E-3</v>
      </c>
      <c r="C142">
        <f t="shared" si="7"/>
        <v>1.7197898864999997E-3</v>
      </c>
      <c r="D142">
        <f t="shared" si="8"/>
        <v>1.7197898864999997E-3</v>
      </c>
      <c r="E142">
        <f t="shared" si="9"/>
        <v>1.7197898864999997E-3</v>
      </c>
      <c r="F142">
        <f t="shared" si="10"/>
        <v>1.6920075576363632E-3</v>
      </c>
      <c r="G142">
        <f t="shared" si="11"/>
        <v>1.5752394985098035E-3</v>
      </c>
      <c r="H142">
        <v>242</v>
      </c>
    </row>
    <row r="143" spans="1:8" x14ac:dyDescent="0.25">
      <c r="A143">
        <v>244</v>
      </c>
      <c r="B143">
        <f>VLOOKUP($B$2,'Standard Deposition Curves'!$B$24:$OL$29,(A143/2+1),FALSE)</f>
        <v>1.7197403359999999E-3</v>
      </c>
      <c r="C143">
        <f t="shared" si="7"/>
        <v>1.7119459744999999E-3</v>
      </c>
      <c r="D143">
        <f t="shared" si="8"/>
        <v>1.7119459744999999E-3</v>
      </c>
      <c r="E143">
        <f t="shared" si="9"/>
        <v>1.7119459744999999E-3</v>
      </c>
      <c r="F143">
        <f t="shared" si="10"/>
        <v>1.6854693239999998E-3</v>
      </c>
      <c r="G143">
        <f t="shared" si="11"/>
        <v>1.5692932189999998E-3</v>
      </c>
      <c r="H143">
        <v>244</v>
      </c>
    </row>
    <row r="144" spans="1:8" x14ac:dyDescent="0.25">
      <c r="A144">
        <v>246</v>
      </c>
      <c r="B144">
        <f>VLOOKUP($B$2,'Standard Deposition Curves'!$B$24:$OL$29,(A144/2+1),FALSE)</f>
        <v>1.7120112409999997E-3</v>
      </c>
      <c r="C144">
        <f t="shared" si="7"/>
        <v>1.7040494981666668E-3</v>
      </c>
      <c r="D144">
        <f t="shared" si="8"/>
        <v>1.7040494981666668E-3</v>
      </c>
      <c r="E144">
        <f t="shared" si="9"/>
        <v>1.7040494981666668E-3</v>
      </c>
      <c r="F144">
        <f t="shared" si="10"/>
        <v>1.6790532321818181E-3</v>
      </c>
      <c r="G144">
        <f t="shared" si="11"/>
        <v>1.5633669332941172E-3</v>
      </c>
      <c r="H144">
        <v>246</v>
      </c>
    </row>
    <row r="145" spans="1:8" x14ac:dyDescent="0.25">
      <c r="A145">
        <v>248</v>
      </c>
      <c r="B145">
        <f>VLOOKUP($B$2,'Standard Deposition Curves'!$B$24:$OL$29,(A145/2+1),FALSE)</f>
        <v>1.703890547E-3</v>
      </c>
      <c r="C145">
        <f t="shared" si="7"/>
        <v>1.6968017154999999E-3</v>
      </c>
      <c r="D145">
        <f t="shared" si="8"/>
        <v>1.6968017154999999E-3</v>
      </c>
      <c r="E145">
        <f t="shared" si="9"/>
        <v>1.6968017154999999E-3</v>
      </c>
      <c r="F145">
        <f t="shared" si="10"/>
        <v>1.6726680276363635E-3</v>
      </c>
      <c r="G145">
        <f t="shared" si="11"/>
        <v>1.5574630578823524E-3</v>
      </c>
      <c r="H145">
        <v>248</v>
      </c>
    </row>
    <row r="146" spans="1:8" x14ac:dyDescent="0.25">
      <c r="A146">
        <v>250</v>
      </c>
      <c r="B146">
        <f>VLOOKUP($B$2,'Standard Deposition Curves'!$B$24:$OL$29,(A146/2+1),FALSE)</f>
        <v>1.69672356E-3</v>
      </c>
      <c r="C146">
        <f t="shared" si="7"/>
        <v>1.6901236239999999E-3</v>
      </c>
      <c r="D146">
        <f t="shared" si="8"/>
        <v>1.6901236239999999E-3</v>
      </c>
      <c r="E146">
        <f t="shared" si="9"/>
        <v>1.6901236239999999E-3</v>
      </c>
      <c r="F146">
        <f t="shared" si="10"/>
        <v>1.6663995620000002E-3</v>
      </c>
      <c r="G146">
        <f t="shared" si="11"/>
        <v>1.5515890524901953E-3</v>
      </c>
      <c r="H146">
        <v>250</v>
      </c>
    </row>
    <row r="147" spans="1:8" x14ac:dyDescent="0.25">
      <c r="A147">
        <v>252</v>
      </c>
      <c r="B147">
        <f>VLOOKUP($B$2,'Standard Deposition Curves'!$B$24:$OL$29,(A147/2+1),FALSE)</f>
        <v>1.6900255059999999E-3</v>
      </c>
      <c r="C147">
        <f t="shared" si="7"/>
        <v>1.6838974454999999E-3</v>
      </c>
      <c r="D147">
        <f t="shared" si="8"/>
        <v>1.6838974454999999E-3</v>
      </c>
      <c r="E147">
        <f t="shared" si="9"/>
        <v>1.6838974454999999E-3</v>
      </c>
      <c r="F147">
        <f t="shared" si="10"/>
        <v>1.660182981363636E-3</v>
      </c>
      <c r="G147">
        <f t="shared" si="11"/>
        <v>1.5457176430196068E-3</v>
      </c>
      <c r="H147">
        <v>252</v>
      </c>
    </row>
    <row r="148" spans="1:8" x14ac:dyDescent="0.25">
      <c r="A148">
        <v>254</v>
      </c>
      <c r="B148">
        <f>VLOOKUP($B$2,'Standard Deposition Curves'!$B$24:$OL$29,(A148/2+1),FALSE)</f>
        <v>1.6839161599999999E-3</v>
      </c>
      <c r="C148">
        <f t="shared" si="7"/>
        <v>1.6777627558333329E-3</v>
      </c>
      <c r="D148">
        <f t="shared" si="8"/>
        <v>1.6777627558333329E-3</v>
      </c>
      <c r="E148">
        <f t="shared" si="9"/>
        <v>1.6777627558333329E-3</v>
      </c>
      <c r="F148">
        <f t="shared" si="10"/>
        <v>1.6539876741818184E-3</v>
      </c>
      <c r="G148">
        <f t="shared" si="11"/>
        <v>1.539842848529411E-3</v>
      </c>
      <c r="H148">
        <v>254</v>
      </c>
    </row>
    <row r="149" spans="1:8" x14ac:dyDescent="0.25">
      <c r="A149">
        <v>256</v>
      </c>
      <c r="B149">
        <f>VLOOKUP($B$2,'Standard Deposition Curves'!$B$24:$OL$29,(A149/2+1),FALSE)</f>
        <v>1.6776945269999998E-3</v>
      </c>
      <c r="C149">
        <f t="shared" si="7"/>
        <v>1.672015797833333E-3</v>
      </c>
      <c r="D149">
        <f t="shared" si="8"/>
        <v>1.672015797833333E-3</v>
      </c>
      <c r="E149">
        <f t="shared" si="9"/>
        <v>1.672015797833333E-3</v>
      </c>
      <c r="F149">
        <f t="shared" si="10"/>
        <v>1.6477933360909088E-3</v>
      </c>
      <c r="G149">
        <f t="shared" si="11"/>
        <v>1.533962748529411E-3</v>
      </c>
      <c r="H149">
        <v>256</v>
      </c>
    </row>
    <row r="150" spans="1:8" x14ac:dyDescent="0.25">
      <c r="A150">
        <v>258</v>
      </c>
      <c r="B150">
        <f>VLOOKUP($B$2,'Standard Deposition Curves'!$B$24:$OL$29,(A150/2+1),FALSE)</f>
        <v>1.6718822669999998E-3</v>
      </c>
      <c r="C150">
        <f t="shared" si="7"/>
        <v>1.6668213498333333E-3</v>
      </c>
      <c r="D150">
        <f t="shared" si="8"/>
        <v>1.6668213498333333E-3</v>
      </c>
      <c r="E150">
        <f t="shared" si="9"/>
        <v>1.6668213498333333E-3</v>
      </c>
      <c r="F150">
        <f t="shared" si="10"/>
        <v>1.6417298318181816E-3</v>
      </c>
      <c r="G150">
        <f t="shared" si="11"/>
        <v>1.528078099333333E-3</v>
      </c>
      <c r="H150">
        <v>258</v>
      </c>
    </row>
    <row r="151" spans="1:8" x14ac:dyDescent="0.25">
      <c r="A151">
        <v>260</v>
      </c>
      <c r="B151">
        <f>VLOOKUP($B$2,'Standard Deposition Curves'!$B$24:$OL$29,(A151/2+1),FALSE)</f>
        <v>1.666871192E-3</v>
      </c>
      <c r="C151">
        <f t="shared" ref="C151:C170" si="12">AVERAGE(AVERAGE(B151:B152),B152,AVERAGE(B152:B153))</f>
        <v>1.6614936019999995E-3</v>
      </c>
      <c r="D151">
        <f t="shared" ref="D151:D170" si="13">AVERAGE(AVERAGE(B151:B152),B152,AVERAGE(B152:B153))</f>
        <v>1.6614936019999995E-3</v>
      </c>
      <c r="E151">
        <f t="shared" ref="E151:E170" si="14">AVERAGE(AVERAGE(B151:B152),B152,AVERAGE(B152:B153))</f>
        <v>1.6614936019999995E-3</v>
      </c>
      <c r="F151">
        <f t="shared" ref="F151:F214" si="15">AVERAGE(B151:B161)</f>
        <v>1.6357924941818181E-3</v>
      </c>
      <c r="G151">
        <f t="shared" ref="G151:G170" si="16">AVERAGE(B151:B201)</f>
        <v>1.5221661037450977E-3</v>
      </c>
      <c r="H151">
        <v>260</v>
      </c>
    </row>
    <row r="152" spans="1:8" x14ac:dyDescent="0.25">
      <c r="A152">
        <v>262</v>
      </c>
      <c r="B152">
        <f>VLOOKUP($B$2,'Standard Deposition Curves'!$B$24:$OL$29,(A152/2+1),FALSE)</f>
        <v>1.6615610639999997E-3</v>
      </c>
      <c r="C152">
        <f t="shared" si="12"/>
        <v>1.6556848409999998E-3</v>
      </c>
      <c r="D152">
        <f t="shared" si="13"/>
        <v>1.6556848409999998E-3</v>
      </c>
      <c r="E152">
        <f t="shared" si="14"/>
        <v>1.6556848409999998E-3</v>
      </c>
      <c r="F152">
        <f t="shared" si="15"/>
        <v>1.6298295464545454E-3</v>
      </c>
      <c r="G152">
        <f t="shared" si="16"/>
        <v>1.5161981538823527E-3</v>
      </c>
      <c r="H152">
        <v>262</v>
      </c>
    </row>
    <row r="153" spans="1:8" x14ac:dyDescent="0.25">
      <c r="A153">
        <v>264</v>
      </c>
      <c r="B153">
        <f>VLOOKUP($B$2,'Standard Deposition Curves'!$B$24:$OL$29,(A153/2+1),FALSE)</f>
        <v>1.6558461639999999E-3</v>
      </c>
      <c r="C153">
        <f t="shared" si="12"/>
        <v>1.6490455764999999E-3</v>
      </c>
      <c r="D153">
        <f t="shared" si="13"/>
        <v>1.6490455764999999E-3</v>
      </c>
      <c r="E153">
        <f t="shared" si="14"/>
        <v>1.6490455764999999E-3</v>
      </c>
      <c r="F153">
        <f t="shared" si="15"/>
        <v>1.6238155869090908E-3</v>
      </c>
      <c r="G153">
        <f t="shared" si="16"/>
        <v>1.5101761868823531E-3</v>
      </c>
      <c r="H153">
        <v>264</v>
      </c>
    </row>
    <row r="154" spans="1:8" x14ac:dyDescent="0.25">
      <c r="A154">
        <v>266</v>
      </c>
      <c r="B154">
        <f>VLOOKUP($B$2,'Standard Deposition Curves'!$B$24:$OL$29,(A154/2+1),FALSE)</f>
        <v>1.6491633259999999E-3</v>
      </c>
      <c r="C154">
        <f t="shared" si="12"/>
        <v>1.6418661191666666E-3</v>
      </c>
      <c r="D154">
        <f t="shared" si="13"/>
        <v>1.6418661191666666E-3</v>
      </c>
      <c r="E154">
        <f t="shared" si="14"/>
        <v>1.6418661191666666E-3</v>
      </c>
      <c r="F154">
        <f t="shared" si="15"/>
        <v>1.6177721488181819E-3</v>
      </c>
      <c r="G154">
        <f t="shared" si="16"/>
        <v>1.5040996583137254E-3</v>
      </c>
      <c r="H154">
        <v>266</v>
      </c>
    </row>
    <row r="155" spans="1:8" x14ac:dyDescent="0.25">
      <c r="A155">
        <v>268</v>
      </c>
      <c r="B155">
        <f>VLOOKUP($B$2,'Standard Deposition Curves'!$B$24:$OL$29,(A155/2+1),FALSE)</f>
        <v>1.641773991E-3</v>
      </c>
      <c r="C155">
        <f t="shared" si="12"/>
        <v>1.6349774773333334E-3</v>
      </c>
      <c r="D155">
        <f t="shared" si="13"/>
        <v>1.6349774773333334E-3</v>
      </c>
      <c r="E155">
        <f t="shared" si="14"/>
        <v>1.6349774773333334E-3</v>
      </c>
      <c r="F155">
        <f t="shared" si="15"/>
        <v>1.6117776544545452E-3</v>
      </c>
      <c r="G155">
        <f t="shared" si="16"/>
        <v>1.4979764899019608E-3</v>
      </c>
      <c r="H155">
        <v>268</v>
      </c>
    </row>
    <row r="156" spans="1:8" x14ac:dyDescent="0.25">
      <c r="A156">
        <v>270</v>
      </c>
      <c r="B156">
        <f>VLOOKUP($B$2,'Standard Deposition Curves'!$B$24:$OL$29,(A156/2+1),FALSE)</f>
        <v>1.6349374249999998E-3</v>
      </c>
      <c r="C156">
        <f t="shared" si="12"/>
        <v>1.6283632073333333E-3</v>
      </c>
      <c r="D156">
        <f t="shared" si="13"/>
        <v>1.6283632073333333E-3</v>
      </c>
      <c r="E156">
        <f t="shared" si="14"/>
        <v>1.6283632073333333E-3</v>
      </c>
      <c r="F156">
        <f t="shared" si="15"/>
        <v>1.6059082726363636E-3</v>
      </c>
      <c r="G156">
        <f t="shared" si="16"/>
        <v>1.491817797901961E-3</v>
      </c>
      <c r="H156">
        <v>270</v>
      </c>
    </row>
    <row r="157" spans="1:8" x14ac:dyDescent="0.25">
      <c r="A157">
        <v>272</v>
      </c>
      <c r="B157">
        <f>VLOOKUP($B$2,'Standard Deposition Curves'!$B$24:$OL$29,(A157/2+1),FALSE)</f>
        <v>1.6283411729999999E-3</v>
      </c>
      <c r="C157">
        <f t="shared" si="12"/>
        <v>1.6219380203333332E-3</v>
      </c>
      <c r="D157">
        <f t="shared" si="13"/>
        <v>1.6219380203333332E-3</v>
      </c>
      <c r="E157">
        <f t="shared" si="14"/>
        <v>1.6219380203333332E-3</v>
      </c>
      <c r="F157">
        <f t="shared" si="15"/>
        <v>1.6000432945454544E-3</v>
      </c>
      <c r="G157">
        <f t="shared" si="16"/>
        <v>1.4856213518627452E-3</v>
      </c>
      <c r="H157">
        <v>272</v>
      </c>
    </row>
    <row r="158" spans="1:8" x14ac:dyDescent="0.25">
      <c r="A158">
        <v>274</v>
      </c>
      <c r="B158">
        <f>VLOOKUP($B$2,'Standard Deposition Curves'!$B$24:$OL$29,(A158/2+1),FALSE)</f>
        <v>1.621877127E-3</v>
      </c>
      <c r="C158">
        <f t="shared" si="12"/>
        <v>1.6159978118333333E-3</v>
      </c>
      <c r="D158">
        <f t="shared" si="13"/>
        <v>1.6159978118333333E-3</v>
      </c>
      <c r="E158">
        <f t="shared" si="14"/>
        <v>1.6159978118333333E-3</v>
      </c>
      <c r="F158">
        <f t="shared" si="15"/>
        <v>1.5942069633636364E-3</v>
      </c>
      <c r="G158">
        <f t="shared" si="16"/>
        <v>1.4793874980392157E-3</v>
      </c>
      <c r="H158">
        <v>274</v>
      </c>
    </row>
    <row r="159" spans="1:8" x14ac:dyDescent="0.25">
      <c r="A159">
        <v>276</v>
      </c>
      <c r="B159">
        <f>VLOOKUP($B$2,'Standard Deposition Curves'!$B$24:$OL$29,(A159/2+1),FALSE)</f>
        <v>1.615778441E-3</v>
      </c>
      <c r="C159">
        <f t="shared" si="12"/>
        <v>1.6110556523333331E-3</v>
      </c>
      <c r="D159">
        <f t="shared" si="13"/>
        <v>1.6110556523333331E-3</v>
      </c>
      <c r="E159">
        <f t="shared" si="14"/>
        <v>1.6110556523333331E-3</v>
      </c>
      <c r="F159">
        <f t="shared" si="15"/>
        <v>1.5884378947272728E-3</v>
      </c>
      <c r="G159">
        <f t="shared" si="16"/>
        <v>1.4731161979019607E-3</v>
      </c>
      <c r="H159">
        <v>276</v>
      </c>
    </row>
    <row r="160" spans="1:8" x14ac:dyDescent="0.25">
      <c r="A160">
        <v>278</v>
      </c>
      <c r="B160">
        <f>VLOOKUP($B$2,'Standard Deposition Curves'!$B$24:$OL$29,(A160/2+1),FALSE)</f>
        <v>1.6109959799999998E-3</v>
      </c>
      <c r="C160">
        <f t="shared" si="12"/>
        <v>1.6064268264999997E-3</v>
      </c>
      <c r="D160">
        <f t="shared" si="13"/>
        <v>1.6064268264999997E-3</v>
      </c>
      <c r="E160">
        <f t="shared" si="14"/>
        <v>1.6064268264999997E-3</v>
      </c>
      <c r="F160">
        <f t="shared" si="15"/>
        <v>1.5827609090909092E-3</v>
      </c>
      <c r="G160">
        <f t="shared" si="16"/>
        <v>1.4668146058431373E-3</v>
      </c>
      <c r="H160">
        <v>278</v>
      </c>
    </row>
    <row r="161" spans="1:8" x14ac:dyDescent="0.25">
      <c r="A161">
        <v>280</v>
      </c>
      <c r="B161">
        <f>VLOOKUP($B$2,'Standard Deposition Curves'!$B$24:$OL$29,(A161/2+1),FALSE)</f>
        <v>1.6065715529999997E-3</v>
      </c>
      <c r="C161">
        <f t="shared" si="12"/>
        <v>1.6011823549999997E-3</v>
      </c>
      <c r="D161">
        <f t="shared" si="13"/>
        <v>1.6011823549999997E-3</v>
      </c>
      <c r="E161">
        <f t="shared" si="14"/>
        <v>1.6011823549999997E-3</v>
      </c>
      <c r="F161">
        <f t="shared" si="15"/>
        <v>1.577106145818182E-3</v>
      </c>
      <c r="G161">
        <f t="shared" si="16"/>
        <v>1.460469668392157E-3</v>
      </c>
      <c r="H161">
        <v>280</v>
      </c>
    </row>
    <row r="162" spans="1:8" x14ac:dyDescent="0.25">
      <c r="A162">
        <v>282</v>
      </c>
      <c r="B162">
        <f>VLOOKUP($B$2,'Standard Deposition Curves'!$B$24:$OL$29,(A162/2+1),FALSE)</f>
        <v>1.6012787669999998E-3</v>
      </c>
      <c r="C162">
        <f t="shared" si="12"/>
        <v>1.5953795246666667E-3</v>
      </c>
      <c r="D162">
        <f t="shared" si="13"/>
        <v>1.5953795246666667E-3</v>
      </c>
      <c r="E162">
        <f t="shared" si="14"/>
        <v>1.5953795246666667E-3</v>
      </c>
      <c r="F162">
        <f t="shared" si="15"/>
        <v>1.5714355264545455E-3</v>
      </c>
      <c r="G162">
        <f t="shared" si="16"/>
        <v>1.4540713367058825E-3</v>
      </c>
      <c r="H162">
        <v>282</v>
      </c>
    </row>
    <row r="163" spans="1:8" x14ac:dyDescent="0.25">
      <c r="A163">
        <v>284</v>
      </c>
      <c r="B163">
        <f>VLOOKUP($B$2,'Standard Deposition Curves'!$B$24:$OL$29,(A163/2+1),FALSE)</f>
        <v>1.595407509E-3</v>
      </c>
      <c r="C163">
        <f t="shared" si="12"/>
        <v>1.5893507961666665E-3</v>
      </c>
      <c r="D163">
        <f t="shared" si="13"/>
        <v>1.5893507961666665E-3</v>
      </c>
      <c r="E163">
        <f t="shared" si="14"/>
        <v>1.5893507961666665E-3</v>
      </c>
      <c r="F163">
        <f t="shared" si="15"/>
        <v>1.5658238429999999E-3</v>
      </c>
      <c r="G163">
        <f t="shared" si="16"/>
        <v>1.4476305779803922E-3</v>
      </c>
      <c r="H163">
        <v>284</v>
      </c>
    </row>
    <row r="164" spans="1:8" x14ac:dyDescent="0.25">
      <c r="A164">
        <v>286</v>
      </c>
      <c r="B164">
        <f>VLOOKUP($B$2,'Standard Deposition Curves'!$B$24:$OL$29,(A164/2+1),FALSE)</f>
        <v>1.589368345E-3</v>
      </c>
      <c r="C164">
        <f t="shared" si="12"/>
        <v>1.5832457813333329E-3</v>
      </c>
      <c r="D164">
        <f t="shared" si="13"/>
        <v>1.5832457813333329E-3</v>
      </c>
      <c r="E164">
        <f t="shared" si="14"/>
        <v>1.5832457813333329E-3</v>
      </c>
      <c r="F164">
        <f t="shared" si="15"/>
        <v>1.5603265576363634E-3</v>
      </c>
      <c r="G164">
        <f t="shared" si="16"/>
        <v>1.4411621859803923E-3</v>
      </c>
      <c r="H164">
        <v>286</v>
      </c>
    </row>
    <row r="165" spans="1:8" x14ac:dyDescent="0.25">
      <c r="A165">
        <v>288</v>
      </c>
      <c r="B165">
        <f>VLOOKUP($B$2,'Standard Deposition Curves'!$B$24:$OL$29,(A165/2+1),FALSE)</f>
        <v>1.5832238879999998E-3</v>
      </c>
      <c r="C165">
        <f t="shared" si="12"/>
        <v>1.5770816196666669E-3</v>
      </c>
      <c r="D165">
        <f t="shared" si="13"/>
        <v>1.5770816196666669E-3</v>
      </c>
      <c r="E165">
        <f t="shared" si="14"/>
        <v>1.5770816196666669E-3</v>
      </c>
      <c r="F165">
        <f t="shared" si="15"/>
        <v>1.5550079529999998E-3</v>
      </c>
      <c r="G165">
        <f t="shared" si="16"/>
        <v>1.4346783855686276E-3</v>
      </c>
      <c r="H165">
        <v>288</v>
      </c>
    </row>
    <row r="166" spans="1:8" x14ac:dyDescent="0.25">
      <c r="A166">
        <v>290</v>
      </c>
      <c r="B166">
        <f>VLOOKUP($B$2,'Standard Deposition Curves'!$B$24:$OL$29,(A166/2+1),FALSE)</f>
        <v>1.577210791E-3</v>
      </c>
      <c r="C166">
        <f t="shared" si="12"/>
        <v>1.5705071641666669E-3</v>
      </c>
      <c r="D166">
        <f t="shared" si="13"/>
        <v>1.5705071641666669E-3</v>
      </c>
      <c r="E166">
        <f t="shared" si="14"/>
        <v>1.5705071641666669E-3</v>
      </c>
      <c r="F166">
        <f t="shared" si="15"/>
        <v>1.5498645298181819E-3</v>
      </c>
      <c r="G166">
        <f t="shared" si="16"/>
        <v>1.4281803388627456E-3</v>
      </c>
      <c r="H166">
        <v>290</v>
      </c>
    </row>
    <row r="167" spans="1:8" x14ac:dyDescent="0.25">
      <c r="A167">
        <v>292</v>
      </c>
      <c r="B167">
        <f>VLOOKUP($B$2,'Standard Deposition Curves'!$B$24:$OL$29,(A167/2+1),FALSE)</f>
        <v>1.5704226660000001E-3</v>
      </c>
      <c r="C167">
        <f t="shared" si="12"/>
        <v>1.5642343596666667E-3</v>
      </c>
      <c r="D167">
        <f t="shared" si="13"/>
        <v>1.5642343596666667E-3</v>
      </c>
      <c r="E167">
        <f t="shared" si="14"/>
        <v>1.5642343596666667E-3</v>
      </c>
      <c r="F167">
        <f t="shared" si="15"/>
        <v>1.5448081558181817E-3</v>
      </c>
      <c r="G167">
        <f t="shared" si="16"/>
        <v>1.4216432376274518E-3</v>
      </c>
      <c r="H167">
        <v>292</v>
      </c>
    </row>
    <row r="168" spans="1:8" x14ac:dyDescent="0.25">
      <c r="A168">
        <v>294</v>
      </c>
      <c r="B168">
        <f>VLOOKUP($B$2,'Standard Deposition Curves'!$B$24:$OL$29,(A168/2+1),FALSE)</f>
        <v>1.5641415300000001E-3</v>
      </c>
      <c r="C168">
        <f t="shared" si="12"/>
        <v>1.5585237695E-3</v>
      </c>
      <c r="D168">
        <f t="shared" si="13"/>
        <v>1.5585237695E-3</v>
      </c>
      <c r="E168">
        <f t="shared" si="14"/>
        <v>1.5585237695E-3</v>
      </c>
      <c r="F168">
        <f t="shared" si="15"/>
        <v>1.5399025845454545E-3</v>
      </c>
      <c r="G168">
        <f t="shared" si="16"/>
        <v>1.4150678581568632E-3</v>
      </c>
      <c r="H168">
        <v>294</v>
      </c>
    </row>
    <row r="169" spans="1:8" x14ac:dyDescent="0.25">
      <c r="A169">
        <v>296</v>
      </c>
      <c r="B169">
        <f>VLOOKUP($B$2,'Standard Deposition Curves'!$B$24:$OL$29,(A169/2+1),FALSE)</f>
        <v>1.5584173720000001E-3</v>
      </c>
      <c r="C169">
        <f t="shared" si="12"/>
        <v>1.5534228919999997E-3</v>
      </c>
      <c r="D169">
        <f t="shared" si="13"/>
        <v>1.5534228919999997E-3</v>
      </c>
      <c r="E169">
        <f t="shared" si="14"/>
        <v>1.5534228919999997E-3</v>
      </c>
      <c r="F169">
        <f t="shared" si="15"/>
        <v>1.5351064522727274E-3</v>
      </c>
      <c r="G169">
        <f t="shared" si="16"/>
        <v>1.4084493839411766E-3</v>
      </c>
      <c r="H169">
        <v>296</v>
      </c>
    </row>
    <row r="170" spans="1:8" x14ac:dyDescent="0.25">
      <c r="A170">
        <v>298</v>
      </c>
      <c r="B170">
        <f>VLOOKUP($B$2,'Standard Deposition Curves'!$B$24:$OL$29,(A170/2+1),FALSE)</f>
        <v>1.5533315989999998E-3</v>
      </c>
      <c r="C170">
        <f t="shared" si="12"/>
        <v>1.5487834458333333E-3</v>
      </c>
      <c r="D170">
        <f t="shared" si="13"/>
        <v>1.5487834458333333E-3</v>
      </c>
      <c r="E170">
        <f t="shared" si="14"/>
        <v>1.5487834458333333E-3</v>
      </c>
      <c r="F170">
        <f t="shared" si="15"/>
        <v>1.530334776909091E-3</v>
      </c>
      <c r="G170">
        <f t="shared" si="16"/>
        <v>1.4017765130980395E-3</v>
      </c>
      <c r="H170">
        <v>298</v>
      </c>
    </row>
    <row r="171" spans="1:8" x14ac:dyDescent="0.25">
      <c r="A171">
        <v>300</v>
      </c>
      <c r="B171">
        <f>VLOOKUP($B$2,'Standard Deposition Curves'!$B$24:$OL$29,(A171/2+1),FALSE)</f>
        <v>1.548793584E-3</v>
      </c>
      <c r="C171">
        <f>B171</f>
        <v>1.548793584E-3</v>
      </c>
      <c r="D171">
        <f>B171</f>
        <v>1.548793584E-3</v>
      </c>
      <c r="E171">
        <f>B171</f>
        <v>1.548793584E-3</v>
      </c>
      <c r="F171">
        <f t="shared" si="15"/>
        <v>1.5254848901818179E-3</v>
      </c>
      <c r="G171">
        <f>AVERAGE(B171:B221)</f>
        <v>1.3950336040980393E-3</v>
      </c>
      <c r="H171">
        <v>300</v>
      </c>
    </row>
    <row r="172" spans="1:8" x14ac:dyDescent="0.25">
      <c r="A172">
        <v>302</v>
      </c>
      <c r="B172">
        <f>VLOOKUP($B$2,'Standard Deposition Curves'!$B$24:$OL$29,(A172/2+1),FALSE)</f>
        <v>1.5441947399999999E-3</v>
      </c>
      <c r="C172">
        <f t="shared" ref="C172:C221" si="17">B172</f>
        <v>1.5441947399999999E-3</v>
      </c>
      <c r="D172">
        <f t="shared" ref="D172:D221" si="18">B172</f>
        <v>1.5441947399999999E-3</v>
      </c>
      <c r="E172">
        <f t="shared" ref="E172:E221" si="19">B172</f>
        <v>1.5441947399999999E-3</v>
      </c>
      <c r="F172">
        <f t="shared" si="15"/>
        <v>1.5204683463636362E-3</v>
      </c>
      <c r="G172">
        <f t="shared" ref="G172:G221" si="20">AVERAGE(B172:B222)</f>
        <v>1.3646651024509804E-3</v>
      </c>
      <c r="H172">
        <v>302</v>
      </c>
    </row>
    <row r="173" spans="1:8" x14ac:dyDescent="0.25">
      <c r="A173">
        <v>304</v>
      </c>
      <c r="B173">
        <f>VLOOKUP($B$2,'Standard Deposition Curves'!$B$24:$OL$29,(A173/2+1),FALSE)</f>
        <v>1.5395502489999999E-3</v>
      </c>
      <c r="C173">
        <f t="shared" si="17"/>
        <v>1.5395502489999999E-3</v>
      </c>
      <c r="D173">
        <f t="shared" si="18"/>
        <v>1.5395502489999999E-3</v>
      </c>
      <c r="E173">
        <f t="shared" si="19"/>
        <v>1.5395502489999999E-3</v>
      </c>
      <c r="F173">
        <f t="shared" si="15"/>
        <v>1.515247068272727E-3</v>
      </c>
      <c r="G173">
        <f t="shared" si="20"/>
        <v>1.3343867742156863E-3</v>
      </c>
      <c r="H173">
        <v>304</v>
      </c>
    </row>
    <row r="174" spans="1:8" x14ac:dyDescent="0.25">
      <c r="A174">
        <v>306</v>
      </c>
      <c r="B174">
        <f>VLOOKUP($B$2,'Standard Deposition Curves'!$B$24:$OL$29,(A174/2+1),FALSE)</f>
        <v>1.5349373699999999E-3</v>
      </c>
      <c r="C174">
        <f t="shared" si="17"/>
        <v>1.5349373699999999E-3</v>
      </c>
      <c r="D174">
        <f t="shared" si="18"/>
        <v>1.5349373699999999E-3</v>
      </c>
      <c r="E174">
        <f t="shared" si="19"/>
        <v>1.5349373699999999E-3</v>
      </c>
      <c r="F174">
        <f t="shared" si="15"/>
        <v>1.5098325438181815E-3</v>
      </c>
      <c r="G174">
        <f t="shared" si="20"/>
        <v>1.3041995144313723E-3</v>
      </c>
      <c r="H174">
        <v>306</v>
      </c>
    </row>
    <row r="175" spans="1:8" x14ac:dyDescent="0.25">
      <c r="A175">
        <v>308</v>
      </c>
      <c r="B175">
        <f>VLOOKUP($B$2,'Standard Deposition Curves'!$B$24:$OL$29,(A175/2+1),FALSE)</f>
        <v>1.530863694E-3</v>
      </c>
      <c r="C175">
        <f t="shared" si="17"/>
        <v>1.530863694E-3</v>
      </c>
      <c r="D175">
        <f t="shared" si="18"/>
        <v>1.530863694E-3</v>
      </c>
      <c r="E175">
        <f t="shared" si="19"/>
        <v>1.530863694E-3</v>
      </c>
      <c r="F175">
        <f t="shared" si="15"/>
        <v>1.5042743705454545E-3</v>
      </c>
      <c r="G175">
        <f t="shared" si="20"/>
        <v>1.2741027032549021E-3</v>
      </c>
      <c r="H175">
        <v>308</v>
      </c>
    </row>
    <row r="176" spans="1:8" x14ac:dyDescent="0.25">
      <c r="A176">
        <v>310</v>
      </c>
      <c r="B176">
        <f>VLOOKUP($B$2,'Standard Deposition Curves'!$B$24:$OL$29,(A176/2+1),FALSE)</f>
        <v>1.5266462330000001E-3</v>
      </c>
      <c r="C176">
        <f t="shared" si="17"/>
        <v>1.5266462330000001E-3</v>
      </c>
      <c r="D176">
        <f t="shared" si="18"/>
        <v>1.5266462330000001E-3</v>
      </c>
      <c r="E176">
        <f t="shared" si="19"/>
        <v>1.5266462330000001E-3</v>
      </c>
      <c r="F176">
        <f t="shared" si="15"/>
        <v>1.4985436011818183E-3</v>
      </c>
      <c r="G176">
        <f t="shared" si="20"/>
        <v>1.2440857680784314E-3</v>
      </c>
      <c r="H176">
        <v>310</v>
      </c>
    </row>
    <row r="177" spans="1:8" x14ac:dyDescent="0.25">
      <c r="A177">
        <v>312</v>
      </c>
      <c r="B177">
        <f>VLOOKUP($B$2,'Standard Deposition Curves'!$B$24:$OL$29,(A177/2+1),FALSE)</f>
        <v>1.5215906769999999E-3</v>
      </c>
      <c r="C177">
        <f t="shared" si="17"/>
        <v>1.5215906769999999E-3</v>
      </c>
      <c r="D177">
        <f t="shared" si="18"/>
        <v>1.5215906769999999E-3</v>
      </c>
      <c r="E177">
        <f t="shared" si="19"/>
        <v>1.5215906769999999E-3</v>
      </c>
      <c r="F177">
        <f t="shared" si="15"/>
        <v>1.4926624162727271E-3</v>
      </c>
      <c r="G177">
        <f t="shared" si="20"/>
        <v>1.2141515282156864E-3</v>
      </c>
      <c r="H177">
        <v>312</v>
      </c>
    </row>
    <row r="178" spans="1:8" x14ac:dyDescent="0.25">
      <c r="A178">
        <v>314</v>
      </c>
      <c r="B178">
        <f>VLOOKUP($B$2,'Standard Deposition Curves'!$B$24:$OL$29,(A178/2+1),FALSE)</f>
        <v>1.516461382E-3</v>
      </c>
      <c r="C178">
        <f t="shared" si="17"/>
        <v>1.516461382E-3</v>
      </c>
      <c r="D178">
        <f t="shared" si="18"/>
        <v>1.516461382E-3</v>
      </c>
      <c r="E178">
        <f t="shared" si="19"/>
        <v>1.516461382E-3</v>
      </c>
      <c r="F178">
        <f t="shared" si="15"/>
        <v>1.4867310605454543E-3</v>
      </c>
      <c r="G178">
        <f t="shared" si="20"/>
        <v>1.1843164169019608E-3</v>
      </c>
      <c r="H178">
        <v>314</v>
      </c>
    </row>
    <row r="179" spans="1:8" x14ac:dyDescent="0.25">
      <c r="A179">
        <v>316</v>
      </c>
      <c r="B179">
        <f>VLOOKUP($B$2,'Standard Deposition Curves'!$B$24:$OL$29,(A179/2+1),FALSE)</f>
        <v>1.5113840749999999E-3</v>
      </c>
      <c r="C179">
        <f t="shared" si="17"/>
        <v>1.5113840749999999E-3</v>
      </c>
      <c r="D179">
        <f t="shared" si="18"/>
        <v>1.5113840749999999E-3</v>
      </c>
      <c r="E179">
        <f t="shared" si="19"/>
        <v>1.5113840749999999E-3</v>
      </c>
      <c r="F179">
        <f t="shared" si="15"/>
        <v>1.4807543261818182E-3</v>
      </c>
      <c r="G179">
        <f t="shared" si="20"/>
        <v>1.1545818800000002E-3</v>
      </c>
      <c r="H179">
        <v>316</v>
      </c>
    </row>
    <row r="180" spans="1:8" x14ac:dyDescent="0.25">
      <c r="A180">
        <v>318</v>
      </c>
      <c r="B180">
        <f>VLOOKUP($B$2,'Standard Deposition Curves'!$B$24:$OL$29,(A180/2+1),FALSE)</f>
        <v>1.5059289429999998E-3</v>
      </c>
      <c r="C180">
        <f t="shared" si="17"/>
        <v>1.5059289429999998E-3</v>
      </c>
      <c r="D180">
        <f t="shared" si="18"/>
        <v>1.5059289429999998E-3</v>
      </c>
      <c r="E180">
        <f t="shared" si="19"/>
        <v>1.5059289429999998E-3</v>
      </c>
      <c r="F180">
        <f t="shared" si="15"/>
        <v>1.4747103439999999E-3</v>
      </c>
      <c r="G180">
        <f t="shared" si="20"/>
        <v>1.124946898137255E-3</v>
      </c>
      <c r="H180">
        <v>318</v>
      </c>
    </row>
    <row r="181" spans="1:8" x14ac:dyDescent="0.25">
      <c r="A181">
        <v>320</v>
      </c>
      <c r="B181">
        <f>VLOOKUP($B$2,'Standard Deposition Curves'!$B$24:$OL$29,(A181/2+1),FALSE)</f>
        <v>1.4999828449999998E-3</v>
      </c>
      <c r="C181">
        <f t="shared" si="17"/>
        <v>1.4999828449999998E-3</v>
      </c>
      <c r="D181">
        <f t="shared" si="18"/>
        <v>1.4999828449999998E-3</v>
      </c>
      <c r="E181">
        <f t="shared" si="19"/>
        <v>1.4999828449999998E-3</v>
      </c>
      <c r="F181">
        <f t="shared" si="15"/>
        <v>1.4686131874545453E-3</v>
      </c>
      <c r="G181">
        <f t="shared" si="20"/>
        <v>1.0954188796470591E-3</v>
      </c>
      <c r="H181">
        <v>320</v>
      </c>
    </row>
    <row r="182" spans="1:8" x14ac:dyDescent="0.25">
      <c r="A182">
        <v>322</v>
      </c>
      <c r="B182">
        <f>VLOOKUP($B$2,'Standard Deposition Curves'!$B$24:$OL$29,(A182/2+1),FALSE)</f>
        <v>1.4936116019999999E-3</v>
      </c>
      <c r="C182">
        <f t="shared" si="17"/>
        <v>1.4936116019999999E-3</v>
      </c>
      <c r="D182">
        <f t="shared" si="18"/>
        <v>1.4936116019999999E-3</v>
      </c>
      <c r="E182">
        <f t="shared" si="19"/>
        <v>1.4936116019999999E-3</v>
      </c>
      <c r="F182">
        <f t="shared" si="15"/>
        <v>1.4624281682727271E-3</v>
      </c>
      <c r="G182">
        <f t="shared" si="20"/>
        <v>1.0660074513137256E-3</v>
      </c>
      <c r="H182">
        <v>322</v>
      </c>
    </row>
    <row r="183" spans="1:8" x14ac:dyDescent="0.25">
      <c r="A183">
        <v>324</v>
      </c>
      <c r="B183">
        <f>VLOOKUP($B$2,'Standard Deposition Curves'!$B$24:$OL$29,(A183/2+1),FALSE)</f>
        <v>1.486760681E-3</v>
      </c>
      <c r="C183">
        <f t="shared" si="17"/>
        <v>1.486760681E-3</v>
      </c>
      <c r="D183">
        <f t="shared" si="18"/>
        <v>1.486760681E-3</v>
      </c>
      <c r="E183">
        <f t="shared" si="19"/>
        <v>1.486760681E-3</v>
      </c>
      <c r="F183">
        <f t="shared" si="15"/>
        <v>1.4561458843636362E-3</v>
      </c>
      <c r="G183">
        <f t="shared" si="20"/>
        <v>1.0367209493137256E-3</v>
      </c>
      <c r="H183">
        <v>324</v>
      </c>
    </row>
    <row r="184" spans="1:8" x14ac:dyDescent="0.25">
      <c r="A184">
        <v>326</v>
      </c>
      <c r="B184">
        <f>VLOOKUP($B$2,'Standard Deposition Curves'!$B$24:$OL$29,(A184/2+1),FALSE)</f>
        <v>1.4799904799999999E-3</v>
      </c>
      <c r="C184">
        <f t="shared" si="17"/>
        <v>1.4799904799999999E-3</v>
      </c>
      <c r="D184">
        <f t="shared" si="18"/>
        <v>1.4799904799999999E-3</v>
      </c>
      <c r="E184">
        <f t="shared" si="19"/>
        <v>1.4799904799999999E-3</v>
      </c>
      <c r="F184">
        <f t="shared" si="15"/>
        <v>1.4498494374545453E-3</v>
      </c>
      <c r="G184">
        <f t="shared" si="20"/>
        <v>1.0075687790980393E-3</v>
      </c>
      <c r="H184">
        <v>326</v>
      </c>
    </row>
    <row r="185" spans="1:8" x14ac:dyDescent="0.25">
      <c r="A185">
        <v>328</v>
      </c>
      <c r="B185">
        <f>VLOOKUP($B$2,'Standard Deposition Curves'!$B$24:$OL$29,(A185/2+1),FALSE)</f>
        <v>1.4737974639999999E-3</v>
      </c>
      <c r="C185">
        <f t="shared" si="17"/>
        <v>1.4737974639999999E-3</v>
      </c>
      <c r="D185">
        <f t="shared" si="18"/>
        <v>1.4737974639999999E-3</v>
      </c>
      <c r="E185">
        <f t="shared" si="19"/>
        <v>1.4737974639999999E-3</v>
      </c>
      <c r="F185">
        <f t="shared" si="15"/>
        <v>1.4435697206363633E-3</v>
      </c>
      <c r="G185">
        <f t="shared" si="20"/>
        <v>9.7854935792156868E-4</v>
      </c>
      <c r="H185">
        <v>328</v>
      </c>
    </row>
    <row r="186" spans="1:8" x14ac:dyDescent="0.25">
      <c r="A186">
        <v>330</v>
      </c>
      <c r="B186">
        <f>VLOOKUP($B$2,'Standard Deposition Curves'!$B$24:$OL$29,(A186/2+1),FALSE)</f>
        <v>1.467825231E-3</v>
      </c>
      <c r="C186">
        <f t="shared" si="17"/>
        <v>1.467825231E-3</v>
      </c>
      <c r="D186">
        <f t="shared" si="18"/>
        <v>1.467825231E-3</v>
      </c>
      <c r="E186">
        <f t="shared" si="19"/>
        <v>1.467825231E-3</v>
      </c>
      <c r="F186">
        <f t="shared" si="15"/>
        <v>1.4372532486363635E-3</v>
      </c>
      <c r="G186">
        <f t="shared" si="20"/>
        <v>9.4965136843137257E-4</v>
      </c>
      <c r="H186">
        <v>330</v>
      </c>
    </row>
    <row r="187" spans="1:8" x14ac:dyDescent="0.25">
      <c r="A187">
        <v>332</v>
      </c>
      <c r="B187">
        <f>VLOOKUP($B$2,'Standard Deposition Curves'!$B$24:$OL$29,(A187/2+1),FALSE)</f>
        <v>1.4619531989999998E-3</v>
      </c>
      <c r="C187">
        <f t="shared" si="17"/>
        <v>1.4619531989999998E-3</v>
      </c>
      <c r="D187">
        <f t="shared" si="18"/>
        <v>1.4619531989999998E-3</v>
      </c>
      <c r="E187">
        <f t="shared" si="19"/>
        <v>1.4619531989999998E-3</v>
      </c>
      <c r="F187">
        <f t="shared" si="15"/>
        <v>1.4308401982727273E-3</v>
      </c>
      <c r="G187">
        <f t="shared" si="20"/>
        <v>9.2087048154901958E-4</v>
      </c>
      <c r="H187">
        <v>332</v>
      </c>
    </row>
    <row r="188" spans="1:8" x14ac:dyDescent="0.25">
      <c r="A188">
        <v>334</v>
      </c>
      <c r="B188">
        <f>VLOOKUP($B$2,'Standard Deposition Curves'!$B$24:$OL$29,(A188/2+1),FALSE)</f>
        <v>1.4563457639999999E-3</v>
      </c>
      <c r="C188">
        <f t="shared" si="17"/>
        <v>1.4563457639999999E-3</v>
      </c>
      <c r="D188">
        <f t="shared" si="18"/>
        <v>1.4563457639999999E-3</v>
      </c>
      <c r="E188">
        <f t="shared" si="19"/>
        <v>1.4563457639999999E-3</v>
      </c>
      <c r="F188">
        <f t="shared" si="15"/>
        <v>1.4243363608181818E-3</v>
      </c>
      <c r="G188">
        <f t="shared" si="20"/>
        <v>8.9220473254901945E-4</v>
      </c>
      <c r="H188">
        <v>334</v>
      </c>
    </row>
    <row r="189" spans="1:8" x14ac:dyDescent="0.25">
      <c r="A189">
        <v>336</v>
      </c>
      <c r="B189">
        <f>VLOOKUP($B$2,'Standard Deposition Curves'!$B$24:$OL$29,(A189/2+1),FALSE)</f>
        <v>1.4507173039999999E-3</v>
      </c>
      <c r="C189">
        <f t="shared" si="17"/>
        <v>1.4507173039999999E-3</v>
      </c>
      <c r="D189">
        <f t="shared" si="18"/>
        <v>1.4507173039999999E-3</v>
      </c>
      <c r="E189">
        <f t="shared" si="19"/>
        <v>1.4507173039999999E-3</v>
      </c>
      <c r="F189">
        <f t="shared" si="15"/>
        <v>1.4177622968181817E-3</v>
      </c>
      <c r="G189">
        <f t="shared" si="20"/>
        <v>8.6364893325490181E-4</v>
      </c>
      <c r="H189">
        <v>336</v>
      </c>
    </row>
    <row r="190" spans="1:8" x14ac:dyDescent="0.25">
      <c r="A190">
        <v>338</v>
      </c>
      <c r="B190">
        <f>VLOOKUP($B$2,'Standard Deposition Curves'!$B$24:$OL$29,(A190/2+1),FALSE)</f>
        <v>1.4449002709999998E-3</v>
      </c>
      <c r="C190">
        <f t="shared" si="17"/>
        <v>1.4449002709999998E-3</v>
      </c>
      <c r="D190">
        <f t="shared" si="18"/>
        <v>1.4449002709999998E-3</v>
      </c>
      <c r="E190">
        <f t="shared" si="19"/>
        <v>1.4449002709999998E-3</v>
      </c>
      <c r="F190">
        <f t="shared" si="15"/>
        <v>1.4111132162727272E-3</v>
      </c>
      <c r="G190">
        <f t="shared" si="20"/>
        <v>8.3520349592156842E-4</v>
      </c>
      <c r="H190">
        <v>338</v>
      </c>
    </row>
    <row r="191" spans="1:8" x14ac:dyDescent="0.25">
      <c r="A191">
        <v>340</v>
      </c>
      <c r="B191">
        <f>VLOOKUP($B$2,'Standard Deposition Curves'!$B$24:$OL$29,(A191/2+1),FALSE)</f>
        <v>1.4388602210000001E-3</v>
      </c>
      <c r="C191">
        <f t="shared" si="17"/>
        <v>1.4388602210000001E-3</v>
      </c>
      <c r="D191">
        <f t="shared" si="18"/>
        <v>1.4388602210000001E-3</v>
      </c>
      <c r="E191">
        <f t="shared" si="19"/>
        <v>1.4388602210000001E-3</v>
      </c>
      <c r="F191">
        <f t="shared" si="15"/>
        <v>1.4043377818181817E-3</v>
      </c>
      <c r="G191">
        <f t="shared" si="20"/>
        <v>8.0687211805882339E-4</v>
      </c>
      <c r="H191">
        <v>340</v>
      </c>
    </row>
    <row r="192" spans="1:8" x14ac:dyDescent="0.25">
      <c r="A192">
        <v>342</v>
      </c>
      <c r="B192">
        <f>VLOOKUP($B$2,'Standard Deposition Curves'!$B$24:$OL$29,(A192/2+1),FALSE)</f>
        <v>1.4319476339999999E-3</v>
      </c>
      <c r="C192">
        <f t="shared" si="17"/>
        <v>1.4319476339999999E-3</v>
      </c>
      <c r="D192">
        <f t="shared" si="18"/>
        <v>1.4319476339999999E-3</v>
      </c>
      <c r="E192">
        <f t="shared" si="19"/>
        <v>1.4319476339999999E-3</v>
      </c>
      <c r="F192">
        <f t="shared" si="15"/>
        <v>1.3973964661818179E-3</v>
      </c>
      <c r="G192">
        <f t="shared" si="20"/>
        <v>7.7865917254901947E-4</v>
      </c>
      <c r="H192">
        <v>342</v>
      </c>
    </row>
    <row r="193" spans="1:8" x14ac:dyDescent="0.25">
      <c r="A193">
        <v>344</v>
      </c>
      <c r="B193">
        <f>VLOOKUP($B$2,'Standard Deposition Curves'!$B$24:$OL$29,(A193/2+1),FALSE)</f>
        <v>1.4245064789999999E-3</v>
      </c>
      <c r="C193">
        <f t="shared" si="17"/>
        <v>1.4245064789999999E-3</v>
      </c>
      <c r="D193">
        <f t="shared" si="18"/>
        <v>1.4245064789999999E-3</v>
      </c>
      <c r="E193">
        <f t="shared" si="19"/>
        <v>1.4245064789999999E-3</v>
      </c>
      <c r="F193">
        <f t="shared" si="15"/>
        <v>1.3903503855454543E-3</v>
      </c>
      <c r="G193">
        <f t="shared" si="20"/>
        <v>7.5058176796078421E-4</v>
      </c>
      <c r="H193">
        <v>344</v>
      </c>
    </row>
    <row r="194" spans="1:8" x14ac:dyDescent="0.25">
      <c r="A194">
        <v>346</v>
      </c>
      <c r="B194">
        <f>VLOOKUP($B$2,'Standard Deposition Curves'!$B$24:$OL$29,(A194/2+1),FALSE)</f>
        <v>1.417499765E-3</v>
      </c>
      <c r="C194">
        <f t="shared" si="17"/>
        <v>1.417499765E-3</v>
      </c>
      <c r="D194">
        <f t="shared" si="18"/>
        <v>1.417499765E-3</v>
      </c>
      <c r="E194">
        <f t="shared" si="19"/>
        <v>1.417499765E-3</v>
      </c>
      <c r="F194">
        <f t="shared" si="15"/>
        <v>1.3832082699090907E-3</v>
      </c>
      <c r="G194">
        <f t="shared" si="20"/>
        <v>7.2265026837254893E-4</v>
      </c>
      <c r="H194">
        <v>346</v>
      </c>
    </row>
    <row r="195" spans="1:8" x14ac:dyDescent="0.25">
      <c r="A195">
        <v>348</v>
      </c>
      <c r="B195">
        <f>VLOOKUP($B$2,'Standard Deposition Curves'!$B$24:$OL$29,(A195/2+1),FALSE)</f>
        <v>1.4109135949999998E-3</v>
      </c>
      <c r="C195">
        <f t="shared" si="17"/>
        <v>1.4109135949999998E-3</v>
      </c>
      <c r="D195">
        <f t="shared" si="18"/>
        <v>1.4109135949999998E-3</v>
      </c>
      <c r="E195">
        <f t="shared" si="19"/>
        <v>1.4109135949999998E-3</v>
      </c>
      <c r="F195">
        <f t="shared" si="15"/>
        <v>1.3758793582727272E-3</v>
      </c>
      <c r="G195">
        <f t="shared" si="20"/>
        <v>6.9485615533333321E-4</v>
      </c>
      <c r="H195">
        <v>348</v>
      </c>
    </row>
    <row r="196" spans="1:8" x14ac:dyDescent="0.25">
      <c r="A196">
        <v>350</v>
      </c>
      <c r="B196">
        <f>VLOOKUP($B$2,'Standard Deposition Curves'!$B$24:$OL$29,(A196/2+1),FALSE)</f>
        <v>1.4043162719999999E-3</v>
      </c>
      <c r="C196">
        <f t="shared" si="17"/>
        <v>1.4043162719999999E-3</v>
      </c>
      <c r="D196">
        <f t="shared" si="18"/>
        <v>1.4043162719999999E-3</v>
      </c>
      <c r="E196">
        <f t="shared" si="19"/>
        <v>1.4043162719999999E-3</v>
      </c>
      <c r="F196">
        <f t="shared" si="15"/>
        <v>1.3683127313636361E-3</v>
      </c>
      <c r="G196">
        <f t="shared" si="20"/>
        <v>6.6719118288235274E-4</v>
      </c>
      <c r="H196">
        <v>350</v>
      </c>
    </row>
    <row r="197" spans="1:8" x14ac:dyDescent="0.25">
      <c r="A197">
        <v>352</v>
      </c>
      <c r="B197">
        <f>VLOOKUP($B$2,'Standard Deposition Curves'!$B$24:$OL$29,(A197/2+1),FALSE)</f>
        <v>1.3972816769999999E-3</v>
      </c>
      <c r="C197">
        <f t="shared" si="17"/>
        <v>1.3972816769999999E-3</v>
      </c>
      <c r="D197">
        <f t="shared" si="18"/>
        <v>1.3972816769999999E-3</v>
      </c>
      <c r="E197">
        <f t="shared" si="19"/>
        <v>1.3972816769999999E-3</v>
      </c>
      <c r="F197">
        <f t="shared" si="15"/>
        <v>1.3605493136363634E-3</v>
      </c>
      <c r="G197">
        <f t="shared" si="20"/>
        <v>6.3965556970588212E-4</v>
      </c>
      <c r="H197">
        <v>352</v>
      </c>
    </row>
    <row r="198" spans="1:8" x14ac:dyDescent="0.25">
      <c r="A198">
        <v>354</v>
      </c>
      <c r="B198">
        <f>VLOOKUP($B$2,'Standard Deposition Curves'!$B$24:$OL$29,(A198/2+1),FALSE)</f>
        <v>1.3904109869999999E-3</v>
      </c>
      <c r="C198">
        <f t="shared" si="17"/>
        <v>1.3904109869999999E-3</v>
      </c>
      <c r="D198">
        <f t="shared" si="18"/>
        <v>1.3904109869999999E-3</v>
      </c>
      <c r="E198">
        <f t="shared" si="19"/>
        <v>1.3904109869999999E-3</v>
      </c>
      <c r="F198">
        <f t="shared" si="15"/>
        <v>1.3526523091818181E-3</v>
      </c>
      <c r="G198">
        <f t="shared" si="20"/>
        <v>6.1225788976470576E-4</v>
      </c>
      <c r="H198">
        <v>354</v>
      </c>
    </row>
    <row r="199" spans="1:8" x14ac:dyDescent="0.25">
      <c r="A199">
        <v>356</v>
      </c>
      <c r="B199">
        <f>VLOOKUP($B$2,'Standard Deposition Curves'!$B$24:$OL$29,(A199/2+1),FALSE)</f>
        <v>1.38403106E-3</v>
      </c>
      <c r="C199">
        <f t="shared" si="17"/>
        <v>1.38403106E-3</v>
      </c>
      <c r="D199">
        <f t="shared" si="18"/>
        <v>1.38403106E-3</v>
      </c>
      <c r="E199">
        <f t="shared" si="19"/>
        <v>1.38403106E-3</v>
      </c>
      <c r="F199">
        <f t="shared" si="15"/>
        <v>1.3446186576363634E-3</v>
      </c>
      <c r="G199">
        <f t="shared" si="20"/>
        <v>5.849949292352941E-4</v>
      </c>
      <c r="H199">
        <v>356</v>
      </c>
    </row>
    <row r="200" spans="1:8" x14ac:dyDescent="0.25">
      <c r="A200">
        <v>358</v>
      </c>
      <c r="B200">
        <f>VLOOKUP($B$2,'Standard Deposition Curves'!$B$24:$OL$29,(A200/2+1),FALSE)</f>
        <v>1.3775774179999997E-3</v>
      </c>
      <c r="C200">
        <f t="shared" si="17"/>
        <v>1.3775774179999997E-3</v>
      </c>
      <c r="D200">
        <f t="shared" si="18"/>
        <v>1.3775774179999997E-3</v>
      </c>
      <c r="E200">
        <f t="shared" si="19"/>
        <v>1.3775774179999997E-3</v>
      </c>
      <c r="F200">
        <f t="shared" si="15"/>
        <v>1.3364701290909089E-3</v>
      </c>
      <c r="G200">
        <f t="shared" si="20"/>
        <v>5.5785706531372549E-4</v>
      </c>
      <c r="H200">
        <v>358</v>
      </c>
    </row>
    <row r="201" spans="1:8" x14ac:dyDescent="0.25">
      <c r="A201">
        <v>360</v>
      </c>
      <c r="B201">
        <f>VLOOKUP($B$2,'Standard Deposition Curves'!$B$24:$OL$29,(A201/2+1),FALSE)</f>
        <v>1.3703704919999999E-3</v>
      </c>
      <c r="C201">
        <f t="shared" si="17"/>
        <v>1.3703704919999999E-3</v>
      </c>
      <c r="D201">
        <f t="shared" si="18"/>
        <v>1.3703704919999999E-3</v>
      </c>
      <c r="E201">
        <f t="shared" si="19"/>
        <v>1.3703704919999999E-3</v>
      </c>
      <c r="F201">
        <f t="shared" si="15"/>
        <v>1.3282725610909089E-3</v>
      </c>
      <c r="G201">
        <f t="shared" si="20"/>
        <v>5.3084574339215681E-4</v>
      </c>
      <c r="H201">
        <v>360</v>
      </c>
    </row>
    <row r="202" spans="1:8" x14ac:dyDescent="0.25">
      <c r="A202">
        <v>362</v>
      </c>
      <c r="B202">
        <f>VLOOKUP($B$2,'Standard Deposition Curves'!$B$24:$OL$29,(A202/2+1),FALSE)</f>
        <v>1.3625057489999998E-3</v>
      </c>
      <c r="C202">
        <f t="shared" si="17"/>
        <v>1.3625057489999998E-3</v>
      </c>
      <c r="D202">
        <f t="shared" si="18"/>
        <v>1.3625057489999998E-3</v>
      </c>
      <c r="E202">
        <f t="shared" si="19"/>
        <v>1.3625057489999998E-3</v>
      </c>
      <c r="F202">
        <f t="shared" si="15"/>
        <v>1.3200803924545454E-3</v>
      </c>
      <c r="G202">
        <f t="shared" si="20"/>
        <v>5.0397573374509803E-4</v>
      </c>
      <c r="H202">
        <v>362</v>
      </c>
    </row>
    <row r="203" spans="1:8" x14ac:dyDescent="0.25">
      <c r="A203">
        <v>364</v>
      </c>
      <c r="B203">
        <f>VLOOKUP($B$2,'Standard Deposition Curves'!$B$24:$OL$29,(A203/2+1),FALSE)</f>
        <v>1.354440747E-3</v>
      </c>
      <c r="C203">
        <f t="shared" si="17"/>
        <v>1.354440747E-3</v>
      </c>
      <c r="D203">
        <f t="shared" si="18"/>
        <v>1.354440747E-3</v>
      </c>
      <c r="E203">
        <f t="shared" si="19"/>
        <v>1.354440747E-3</v>
      </c>
      <c r="F203">
        <f t="shared" si="15"/>
        <v>1.3119253309090907E-3</v>
      </c>
      <c r="G203">
        <f t="shared" si="20"/>
        <v>4.7725993474509801E-4</v>
      </c>
      <c r="H203">
        <v>364</v>
      </c>
    </row>
    <row r="204" spans="1:8" x14ac:dyDescent="0.25">
      <c r="A204">
        <v>366</v>
      </c>
      <c r="B204">
        <f>VLOOKUP($B$2,'Standard Deposition Curves'!$B$24:$OL$29,(A204/2+1),FALSE)</f>
        <v>1.3459432069999999E-3</v>
      </c>
      <c r="C204">
        <f t="shared" si="17"/>
        <v>1.3459432069999999E-3</v>
      </c>
      <c r="D204">
        <f t="shared" si="18"/>
        <v>1.3459432069999999E-3</v>
      </c>
      <c r="E204">
        <f t="shared" si="19"/>
        <v>1.3459432069999999E-3</v>
      </c>
      <c r="F204">
        <f t="shared" si="15"/>
        <v>1.3038415827272727E-3</v>
      </c>
      <c r="G204">
        <f t="shared" si="20"/>
        <v>4.5070227303921573E-4</v>
      </c>
      <c r="H204">
        <v>366</v>
      </c>
    </row>
    <row r="205" spans="1:8" x14ac:dyDescent="0.25">
      <c r="A205">
        <v>368</v>
      </c>
      <c r="B205">
        <f>VLOOKUP($B$2,'Standard Deposition Curves'!$B$24:$OL$29,(A205/2+1),FALSE)</f>
        <v>1.3368817369999999E-3</v>
      </c>
      <c r="C205">
        <f t="shared" si="17"/>
        <v>1.3368817369999999E-3</v>
      </c>
      <c r="D205">
        <f t="shared" si="18"/>
        <v>1.3368817369999999E-3</v>
      </c>
      <c r="E205">
        <f t="shared" si="19"/>
        <v>1.3368817369999999E-3</v>
      </c>
      <c r="F205">
        <f t="shared" si="15"/>
        <v>1.2959098842727273E-3</v>
      </c>
      <c r="G205">
        <f t="shared" si="20"/>
        <v>4.2431122976470587E-4</v>
      </c>
      <c r="H205">
        <v>368</v>
      </c>
    </row>
    <row r="206" spans="1:8" x14ac:dyDescent="0.25">
      <c r="A206">
        <v>370</v>
      </c>
      <c r="B206">
        <f>VLOOKUP($B$2,'Standard Deposition Curves'!$B$24:$OL$29,(A206/2+1),FALSE)</f>
        <v>1.3276806989999999E-3</v>
      </c>
      <c r="C206">
        <f t="shared" si="17"/>
        <v>1.3276806989999999E-3</v>
      </c>
      <c r="D206">
        <f t="shared" si="18"/>
        <v>1.3276806989999999E-3</v>
      </c>
      <c r="E206">
        <f t="shared" si="19"/>
        <v>1.3276806989999999E-3</v>
      </c>
      <c r="F206">
        <f t="shared" si="15"/>
        <v>1.2881773178181819E-3</v>
      </c>
      <c r="G206">
        <f t="shared" si="20"/>
        <v>3.98097862372549E-4</v>
      </c>
      <c r="H206">
        <v>370</v>
      </c>
    </row>
    <row r="207" spans="1:8" x14ac:dyDescent="0.25">
      <c r="A207">
        <v>372</v>
      </c>
      <c r="B207">
        <f>VLOOKUP($B$2,'Standard Deposition Curves'!$B$24:$OL$29,(A207/2+1),FALSE)</f>
        <v>1.318918677E-3</v>
      </c>
      <c r="C207">
        <f t="shared" si="17"/>
        <v>1.318918677E-3</v>
      </c>
      <c r="D207">
        <f t="shared" si="18"/>
        <v>1.318918677E-3</v>
      </c>
      <c r="E207">
        <f t="shared" si="19"/>
        <v>1.318918677E-3</v>
      </c>
      <c r="F207">
        <f t="shared" si="15"/>
        <v>1.2805534931818183E-3</v>
      </c>
      <c r="G207">
        <f t="shared" si="20"/>
        <v>3.7206490749019613E-4</v>
      </c>
      <c r="H207">
        <v>372</v>
      </c>
    </row>
    <row r="208" spans="1:8" x14ac:dyDescent="0.25">
      <c r="A208">
        <v>374</v>
      </c>
      <c r="B208">
        <f>VLOOKUP($B$2,'Standard Deposition Curves'!$B$24:$OL$29,(A208/2+1),FALSE)</f>
        <v>1.3104146279999999E-3</v>
      </c>
      <c r="C208">
        <f t="shared" si="17"/>
        <v>1.3104146279999999E-3</v>
      </c>
      <c r="D208">
        <f t="shared" si="18"/>
        <v>1.3104146279999999E-3</v>
      </c>
      <c r="E208">
        <f t="shared" si="19"/>
        <v>1.3104146279999999E-3</v>
      </c>
      <c r="F208">
        <f t="shared" si="15"/>
        <v>1.2729316419090907E-3</v>
      </c>
      <c r="G208">
        <f t="shared" si="20"/>
        <v>3.4620375696078426E-4</v>
      </c>
      <c r="H208">
        <v>374</v>
      </c>
    </row>
    <row r="209" spans="1:8" x14ac:dyDescent="0.25">
      <c r="A209">
        <v>376</v>
      </c>
      <c r="B209">
        <f>VLOOKUP($B$2,'Standard Deposition Curves'!$B$24:$OL$29,(A209/2+1),FALSE)</f>
        <v>1.3020408199999999E-3</v>
      </c>
      <c r="C209">
        <f t="shared" si="17"/>
        <v>1.3020408199999999E-3</v>
      </c>
      <c r="D209">
        <f t="shared" si="18"/>
        <v>1.3020408199999999E-3</v>
      </c>
      <c r="E209">
        <f t="shared" si="19"/>
        <v>1.3020408199999999E-3</v>
      </c>
      <c r="F209">
        <f t="shared" si="15"/>
        <v>1.2653120707272726E-3</v>
      </c>
      <c r="G209">
        <f t="shared" si="20"/>
        <v>3.2050935249019607E-4</v>
      </c>
      <c r="H209">
        <v>376</v>
      </c>
    </row>
    <row r="210" spans="1:8" x14ac:dyDescent="0.25">
      <c r="A210">
        <v>378</v>
      </c>
      <c r="B210">
        <f>VLOOKUP($B$2,'Standard Deposition Curves'!$B$24:$OL$29,(A210/2+1),FALSE)</f>
        <v>1.294397246E-3</v>
      </c>
      <c r="C210">
        <f t="shared" si="17"/>
        <v>1.294397246E-3</v>
      </c>
      <c r="D210">
        <f t="shared" si="18"/>
        <v>1.294397246E-3</v>
      </c>
      <c r="E210">
        <f t="shared" si="19"/>
        <v>1.294397246E-3</v>
      </c>
      <c r="F210">
        <f t="shared" si="15"/>
        <v>1.2576811742727272E-3</v>
      </c>
      <c r="G210">
        <f t="shared" si="20"/>
        <v>2.9497914033333329E-4</v>
      </c>
      <c r="H210">
        <v>378</v>
      </c>
    </row>
    <row r="211" spans="1:8" x14ac:dyDescent="0.25">
      <c r="A211">
        <v>380</v>
      </c>
      <c r="B211">
        <f>VLOOKUP($B$2,'Standard Deposition Curves'!$B$24:$OL$29,(A211/2+1),FALSE)</f>
        <v>1.28740417E-3</v>
      </c>
      <c r="C211">
        <f t="shared" si="17"/>
        <v>1.28740417E-3</v>
      </c>
      <c r="D211">
        <f t="shared" si="18"/>
        <v>1.28740417E-3</v>
      </c>
      <c r="E211">
        <f t="shared" si="19"/>
        <v>1.28740417E-3</v>
      </c>
      <c r="F211">
        <f t="shared" si="15"/>
        <v>1.2499580828181816E-3</v>
      </c>
      <c r="G211">
        <f t="shared" si="20"/>
        <v>2.6959880217647056E-4</v>
      </c>
      <c r="H211">
        <v>380</v>
      </c>
    </row>
    <row r="212" spans="1:8" x14ac:dyDescent="0.25">
      <c r="A212">
        <v>382</v>
      </c>
      <c r="B212">
        <f>VLOOKUP($B$2,'Standard Deposition Curves'!$B$24:$OL$29,(A212/2+1),FALSE)</f>
        <v>1.2802566369999999E-3</v>
      </c>
      <c r="C212">
        <f t="shared" si="17"/>
        <v>1.2802566369999999E-3</v>
      </c>
      <c r="D212">
        <f t="shared" si="18"/>
        <v>1.2802566369999999E-3</v>
      </c>
      <c r="E212">
        <f t="shared" si="19"/>
        <v>1.2802566369999999E-3</v>
      </c>
      <c r="F212">
        <f t="shared" si="15"/>
        <v>1.1329213400909091E-3</v>
      </c>
      <c r="G212">
        <f t="shared" si="20"/>
        <v>2.4435558315686272E-4</v>
      </c>
      <c r="H212">
        <v>382</v>
      </c>
    </row>
    <row r="213" spans="1:8" x14ac:dyDescent="0.25">
      <c r="A213">
        <v>384</v>
      </c>
      <c r="B213">
        <f>VLOOKUP($B$2,'Standard Deposition Curves'!$B$24:$OL$29,(A213/2+1),FALSE)</f>
        <v>1.2728000720000001E-3</v>
      </c>
      <c r="C213">
        <f t="shared" si="17"/>
        <v>1.2728000720000001E-3</v>
      </c>
      <c r="D213">
        <f t="shared" si="18"/>
        <v>1.2728000720000001E-3</v>
      </c>
      <c r="E213">
        <f t="shared" si="19"/>
        <v>1.2728000720000001E-3</v>
      </c>
      <c r="F213">
        <f t="shared" si="15"/>
        <v>1.016534373090909E-3</v>
      </c>
      <c r="G213">
        <f t="shared" si="20"/>
        <v>2.1925251184313723E-4</v>
      </c>
      <c r="H213">
        <v>384</v>
      </c>
    </row>
    <row r="214" spans="1:8" x14ac:dyDescent="0.25">
      <c r="A214">
        <v>386</v>
      </c>
      <c r="B214">
        <f>VLOOKUP($B$2,'Standard Deposition Curves'!$B$24:$OL$29,(A214/2+1),FALSE)</f>
        <v>1.2655195169999998E-3</v>
      </c>
      <c r="C214">
        <f t="shared" si="17"/>
        <v>1.2655195169999998E-3</v>
      </c>
      <c r="D214">
        <f t="shared" si="18"/>
        <v>1.2655195169999998E-3</v>
      </c>
      <c r="E214">
        <f t="shared" si="19"/>
        <v>1.2655195169999998E-3</v>
      </c>
      <c r="F214">
        <f t="shared" si="15"/>
        <v>9.0082527563636362E-4</v>
      </c>
      <c r="G214">
        <f t="shared" si="20"/>
        <v>1.942956476862745E-4</v>
      </c>
      <c r="H214">
        <v>386</v>
      </c>
    </row>
    <row r="215" spans="1:8" x14ac:dyDescent="0.25">
      <c r="A215">
        <v>388</v>
      </c>
      <c r="B215">
        <f>VLOOKUP($B$2,'Standard Deposition Curves'!$B$24:$OL$29,(A215/2+1),FALSE)</f>
        <v>1.2586945240000002E-3</v>
      </c>
      <c r="C215">
        <f t="shared" si="17"/>
        <v>1.2586945240000002E-3</v>
      </c>
      <c r="D215">
        <f t="shared" si="18"/>
        <v>1.2586945240000002E-3</v>
      </c>
      <c r="E215">
        <f t="shared" si="19"/>
        <v>1.2586945240000002E-3</v>
      </c>
      <c r="F215">
        <f t="shared" ref="F215:F221" si="21">AVERAGE(B215:B225)</f>
        <v>7.8577804681818171E-4</v>
      </c>
      <c r="G215">
        <f t="shared" si="20"/>
        <v>1.6948153950980388E-4</v>
      </c>
      <c r="H215">
        <v>388</v>
      </c>
    </row>
    <row r="216" spans="1:8" x14ac:dyDescent="0.25">
      <c r="A216">
        <v>390</v>
      </c>
      <c r="B216">
        <f>VLOOKUP($B$2,'Standard Deposition Curves'!$B$24:$OL$29,(A216/2+1),FALSE)</f>
        <v>1.2518235059999997E-3</v>
      </c>
      <c r="C216">
        <f t="shared" si="17"/>
        <v>1.2518235059999997E-3</v>
      </c>
      <c r="D216">
        <f t="shared" si="18"/>
        <v>1.2518235059999997E-3</v>
      </c>
      <c r="E216">
        <f t="shared" si="19"/>
        <v>1.2518235059999997E-3</v>
      </c>
      <c r="F216">
        <f t="shared" si="21"/>
        <v>6.7135127190909088E-4</v>
      </c>
      <c r="G216">
        <f t="shared" si="20"/>
        <v>1.4480125472549017E-4</v>
      </c>
      <c r="H216">
        <v>390</v>
      </c>
    </row>
    <row r="217" spans="1:8" x14ac:dyDescent="0.25">
      <c r="A217">
        <v>392</v>
      </c>
      <c r="B217">
        <f>VLOOKUP($B$2,'Standard Deposition Curves'!$B$24:$OL$29,(A217/2+1),FALSE)</f>
        <v>1.2438186279999999E-3</v>
      </c>
      <c r="C217">
        <f t="shared" si="17"/>
        <v>1.2438186279999999E-3</v>
      </c>
      <c r="D217">
        <f t="shared" si="18"/>
        <v>1.2438186279999999E-3</v>
      </c>
      <c r="E217">
        <f t="shared" si="19"/>
        <v>1.2438186279999999E-3</v>
      </c>
      <c r="F217">
        <f t="shared" si="21"/>
        <v>5.5754913499999996E-4</v>
      </c>
      <c r="G217">
        <f t="shared" si="20"/>
        <v>1.2025569578431372E-4</v>
      </c>
      <c r="H217">
        <v>392</v>
      </c>
    </row>
    <row r="218" spans="1:8" x14ac:dyDescent="0.25">
      <c r="A218">
        <v>394</v>
      </c>
      <c r="B218">
        <f>VLOOKUP($B$2,'Standard Deposition Curves'!$B$24:$OL$29,(A218/2+1),FALSE)</f>
        <v>1.235078313E-3</v>
      </c>
      <c r="C218">
        <f t="shared" si="17"/>
        <v>1.235078313E-3</v>
      </c>
      <c r="D218">
        <f t="shared" si="18"/>
        <v>1.235078313E-3</v>
      </c>
      <c r="E218">
        <f t="shared" si="19"/>
        <v>1.235078313E-3</v>
      </c>
      <c r="F218">
        <f t="shared" si="21"/>
        <v>4.4447471427272721E-4</v>
      </c>
      <c r="G218">
        <f t="shared" si="20"/>
        <v>9.5867095235294106E-5</v>
      </c>
      <c r="H218">
        <v>394</v>
      </c>
    </row>
    <row r="219" spans="1:8" x14ac:dyDescent="0.25">
      <c r="A219">
        <v>396</v>
      </c>
      <c r="B219">
        <f>VLOOKUP($B$2,'Standard Deposition Curves'!$B$24:$OL$29,(A219/2+1),FALSE)</f>
        <v>1.2265993449999998E-3</v>
      </c>
      <c r="C219">
        <f t="shared" si="17"/>
        <v>1.2265993449999998E-3</v>
      </c>
      <c r="D219">
        <f t="shared" si="18"/>
        <v>1.2265993449999998E-3</v>
      </c>
      <c r="E219">
        <f t="shared" si="19"/>
        <v>1.2265993449999998E-3</v>
      </c>
      <c r="F219">
        <f t="shared" si="21"/>
        <v>3.3219486763636365E-4</v>
      </c>
      <c r="G219">
        <f t="shared" si="20"/>
        <v>7.1649873411764697E-5</v>
      </c>
      <c r="H219">
        <v>396</v>
      </c>
    </row>
    <row r="220" spans="1:8" x14ac:dyDescent="0.25">
      <c r="A220">
        <v>398</v>
      </c>
      <c r="B220">
        <f>VLOOKUP($B$2,'Standard Deposition Curves'!$B$24:$OL$29,(A220/2+1),FALSE)</f>
        <v>1.218100959E-3</v>
      </c>
      <c r="C220">
        <f t="shared" si="17"/>
        <v>1.218100959E-3</v>
      </c>
      <c r="D220">
        <f t="shared" si="18"/>
        <v>1.218100959E-3</v>
      </c>
      <c r="E220">
        <f t="shared" si="19"/>
        <v>1.218100959E-3</v>
      </c>
      <c r="F220">
        <f t="shared" si="21"/>
        <v>2.2068583627272726E-4</v>
      </c>
      <c r="G220">
        <f t="shared" si="20"/>
        <v>4.7598905862745093E-5</v>
      </c>
      <c r="H220">
        <v>398</v>
      </c>
    </row>
    <row r="221" spans="1:8" x14ac:dyDescent="0.25">
      <c r="A221">
        <v>400</v>
      </c>
      <c r="B221">
        <f>VLOOKUP($B$2,'Standard Deposition Curves'!$B$24:$OL$29,(A221/2+1),FALSE)</f>
        <v>1.2094432399999998E-3</v>
      </c>
      <c r="C221">
        <f t="shared" si="17"/>
        <v>1.2094432399999998E-3</v>
      </c>
      <c r="D221">
        <f t="shared" si="18"/>
        <v>1.2094432399999998E-3</v>
      </c>
      <c r="E221">
        <f t="shared" si="19"/>
        <v>1.2094432399999998E-3</v>
      </c>
      <c r="F221">
        <f t="shared" si="21"/>
        <v>1.0994938545454544E-4</v>
      </c>
      <c r="G221">
        <f t="shared" si="20"/>
        <v>2.3714573333333331E-5</v>
      </c>
      <c r="H221">
        <v>400</v>
      </c>
    </row>
    <row r="222" spans="1:8" x14ac:dyDescent="0.25">
      <c r="A222">
        <v>402</v>
      </c>
      <c r="B222">
        <f>VLOOKUP($B$2,'Standard Deposition Curves'!$B$24:$OL$29,(A222/2+1),FALSE)</f>
        <v>0</v>
      </c>
      <c r="C222"/>
      <c r="D222"/>
      <c r="E222"/>
      <c r="F222"/>
      <c r="G222"/>
      <c r="H222"/>
    </row>
    <row r="223" spans="1:8" x14ac:dyDescent="0.25">
      <c r="A223">
        <v>404</v>
      </c>
      <c r="B223">
        <f>VLOOKUP($B$2,'Standard Deposition Curves'!$B$24:$OL$29,(A223/2+1),FALSE)</f>
        <v>0</v>
      </c>
      <c r="C223"/>
      <c r="D223"/>
      <c r="E223"/>
      <c r="F223"/>
      <c r="G223"/>
      <c r="H223"/>
    </row>
    <row r="224" spans="1:8" x14ac:dyDescent="0.25">
      <c r="A224">
        <v>406</v>
      </c>
      <c r="B224">
        <f>VLOOKUP($B$2,'Standard Deposition Curves'!$B$24:$OL$29,(A224/2+1),FALSE)</f>
        <v>0</v>
      </c>
      <c r="C224"/>
      <c r="D224"/>
      <c r="E224"/>
      <c r="F224"/>
      <c r="G224"/>
      <c r="H224"/>
    </row>
    <row r="225" spans="1:8" x14ac:dyDescent="0.25">
      <c r="A225">
        <v>408</v>
      </c>
      <c r="B225">
        <f>VLOOKUP($B$2,'Standard Deposition Curves'!$B$24:$OL$29,(A225/2+1),FALSE)</f>
        <v>0</v>
      </c>
      <c r="C225"/>
      <c r="D225"/>
      <c r="E225"/>
      <c r="F225"/>
      <c r="G225"/>
      <c r="H225"/>
    </row>
    <row r="226" spans="1:8" x14ac:dyDescent="0.25">
      <c r="A226">
        <v>410</v>
      </c>
      <c r="B226">
        <f>VLOOKUP($B$2,'Standard Deposition Curves'!$B$24:$OL$29,(A226/2+1),FALSE)</f>
        <v>0</v>
      </c>
      <c r="C226"/>
      <c r="D226"/>
      <c r="E226"/>
      <c r="F226"/>
      <c r="G226"/>
      <c r="H226"/>
    </row>
    <row r="227" spans="1:8" x14ac:dyDescent="0.25">
      <c r="A227">
        <v>412</v>
      </c>
      <c r="B227">
        <f>VLOOKUP($B$2,'Standard Deposition Curves'!$B$24:$OL$29,(A227/2+1),FALSE)</f>
        <v>0</v>
      </c>
      <c r="C227"/>
      <c r="D227"/>
      <c r="E227"/>
      <c r="F227"/>
      <c r="G227"/>
      <c r="H227"/>
    </row>
    <row r="228" spans="1:8" x14ac:dyDescent="0.25">
      <c r="A228">
        <v>414</v>
      </c>
      <c r="B228">
        <f>VLOOKUP($B$2,'Standard Deposition Curves'!$B$24:$OL$29,(A228/2+1),FALSE)</f>
        <v>0</v>
      </c>
      <c r="C228"/>
      <c r="D228"/>
      <c r="E228"/>
      <c r="F228"/>
      <c r="G228"/>
      <c r="H228"/>
    </row>
    <row r="229" spans="1:8" x14ac:dyDescent="0.25">
      <c r="A229">
        <v>416</v>
      </c>
      <c r="B229">
        <f>VLOOKUP($B$2,'Standard Deposition Curves'!$B$24:$OL$29,(A229/2+1),FALSE)</f>
        <v>0</v>
      </c>
      <c r="C229"/>
      <c r="D229"/>
      <c r="E229"/>
      <c r="F229"/>
      <c r="G229"/>
      <c r="H229"/>
    </row>
    <row r="230" spans="1:8" x14ac:dyDescent="0.25">
      <c r="A230">
        <v>418</v>
      </c>
      <c r="B230">
        <f>VLOOKUP($B$2,'Standard Deposition Curves'!$B$24:$OL$29,(A230/2+1),FALSE)</f>
        <v>0</v>
      </c>
      <c r="C230"/>
      <c r="D230"/>
      <c r="E230"/>
      <c r="F230"/>
      <c r="G230"/>
      <c r="H230"/>
    </row>
    <row r="231" spans="1:8" x14ac:dyDescent="0.25">
      <c r="A231">
        <v>420</v>
      </c>
      <c r="B231">
        <f>VLOOKUP($B$2,'Standard Deposition Curves'!$B$24:$OL$29,(A231/2+1),FALSE)</f>
        <v>0</v>
      </c>
      <c r="C231"/>
      <c r="D231"/>
      <c r="E231"/>
      <c r="F231"/>
      <c r="G231"/>
      <c r="H231"/>
    </row>
    <row r="232" spans="1:8" x14ac:dyDescent="0.25">
      <c r="A232">
        <v>422</v>
      </c>
      <c r="B232">
        <f>VLOOKUP($B$2,'Standard Deposition Curves'!$B$24:$OL$29,(A232/2+1),FALSE)</f>
        <v>0</v>
      </c>
      <c r="C232"/>
      <c r="D232"/>
      <c r="E232"/>
      <c r="F232"/>
      <c r="G232"/>
      <c r="H232"/>
    </row>
    <row r="233" spans="1:8" x14ac:dyDescent="0.25">
      <c r="A233">
        <v>424</v>
      </c>
      <c r="B233">
        <f>VLOOKUP($B$2,'Standard Deposition Curves'!$B$24:$OL$29,(A233/2+1),FALSE)</f>
        <v>0</v>
      </c>
      <c r="C233"/>
      <c r="D233"/>
      <c r="E233"/>
      <c r="F233"/>
      <c r="G233"/>
      <c r="H233"/>
    </row>
    <row r="234" spans="1:8" x14ac:dyDescent="0.25">
      <c r="A234">
        <v>426</v>
      </c>
      <c r="B234">
        <f>VLOOKUP($B$2,'Standard Deposition Curves'!$B$24:$OL$29,(A234/2+1),FALSE)</f>
        <v>0</v>
      </c>
      <c r="C234"/>
      <c r="D234"/>
      <c r="E234"/>
      <c r="F234"/>
      <c r="G234"/>
      <c r="H234"/>
    </row>
    <row r="235" spans="1:8" x14ac:dyDescent="0.25">
      <c r="A235">
        <v>428</v>
      </c>
      <c r="B235">
        <f>VLOOKUP($B$2,'Standard Deposition Curves'!$B$24:$OL$29,(A235/2+1),FALSE)</f>
        <v>0</v>
      </c>
      <c r="C235"/>
      <c r="D235"/>
      <c r="E235"/>
      <c r="F235"/>
      <c r="G235"/>
      <c r="H235"/>
    </row>
    <row r="236" spans="1:8" x14ac:dyDescent="0.25">
      <c r="A236">
        <v>430</v>
      </c>
      <c r="B236">
        <f>VLOOKUP($B$2,'Standard Deposition Curves'!$B$24:$OL$29,(A236/2+1),FALSE)</f>
        <v>0</v>
      </c>
      <c r="C236"/>
      <c r="D236"/>
      <c r="E236"/>
      <c r="F236"/>
      <c r="G236"/>
      <c r="H236"/>
    </row>
    <row r="237" spans="1:8" x14ac:dyDescent="0.25">
      <c r="A237">
        <v>432</v>
      </c>
      <c r="B237">
        <f>VLOOKUP($B$2,'Standard Deposition Curves'!$B$24:$OL$29,(A237/2+1),FALSE)</f>
        <v>0</v>
      </c>
      <c r="C237"/>
      <c r="D237"/>
      <c r="E237"/>
      <c r="F237"/>
      <c r="G237"/>
      <c r="H237"/>
    </row>
    <row r="238" spans="1:8" x14ac:dyDescent="0.25">
      <c r="A238">
        <v>434</v>
      </c>
      <c r="B238">
        <f>VLOOKUP($B$2,'Standard Deposition Curves'!$B$24:$OL$29,(A238/2+1),FALSE)</f>
        <v>0</v>
      </c>
      <c r="C238"/>
      <c r="D238"/>
      <c r="E238"/>
      <c r="F238"/>
      <c r="G238"/>
      <c r="H238"/>
    </row>
    <row r="239" spans="1:8" x14ac:dyDescent="0.25">
      <c r="A239">
        <v>436</v>
      </c>
      <c r="B239">
        <f>VLOOKUP($B$2,'Standard Deposition Curves'!$B$24:$OL$29,(A239/2+1),FALSE)</f>
        <v>0</v>
      </c>
      <c r="C239"/>
      <c r="D239"/>
      <c r="E239"/>
      <c r="F239"/>
      <c r="G239"/>
      <c r="H239"/>
    </row>
    <row r="240" spans="1:8" x14ac:dyDescent="0.25">
      <c r="A240">
        <v>438</v>
      </c>
      <c r="B240">
        <f>VLOOKUP($B$2,'Standard Deposition Curves'!$B$24:$OL$29,(A240/2+1),FALSE)</f>
        <v>0</v>
      </c>
      <c r="C240"/>
      <c r="D240"/>
      <c r="E240"/>
      <c r="F240"/>
      <c r="G240"/>
      <c r="H240"/>
    </row>
    <row r="241" spans="1:8" x14ac:dyDescent="0.25">
      <c r="A241">
        <v>440</v>
      </c>
      <c r="B241">
        <f>VLOOKUP($B$2,'Standard Deposition Curves'!$B$24:$OL$29,(A241/2+1),FALSE)</f>
        <v>0</v>
      </c>
      <c r="C241"/>
      <c r="D241"/>
      <c r="E241"/>
      <c r="F241"/>
      <c r="G241"/>
      <c r="H241"/>
    </row>
    <row r="242" spans="1:8" x14ac:dyDescent="0.25">
      <c r="A242">
        <v>442</v>
      </c>
      <c r="B242">
        <f>VLOOKUP($B$2,'Standard Deposition Curves'!$B$24:$OL$29,(A242/2+1),FALSE)</f>
        <v>0</v>
      </c>
      <c r="C242"/>
      <c r="D242"/>
      <c r="E242"/>
      <c r="F242"/>
      <c r="G242"/>
      <c r="H242"/>
    </row>
    <row r="243" spans="1:8" x14ac:dyDescent="0.25">
      <c r="A243">
        <v>444</v>
      </c>
      <c r="B243">
        <f>VLOOKUP($B$2,'Standard Deposition Curves'!$B$24:$OL$29,(A243/2+1),FALSE)</f>
        <v>0</v>
      </c>
      <c r="C243"/>
      <c r="D243"/>
      <c r="E243"/>
      <c r="F243"/>
      <c r="G243"/>
      <c r="H243"/>
    </row>
    <row r="244" spans="1:8" x14ac:dyDescent="0.25">
      <c r="A244">
        <v>446</v>
      </c>
      <c r="B244">
        <f>VLOOKUP($B$2,'Standard Deposition Curves'!$B$24:$OL$29,(A244/2+1),FALSE)</f>
        <v>0</v>
      </c>
      <c r="C244"/>
      <c r="D244"/>
      <c r="E244"/>
      <c r="F244"/>
      <c r="G244"/>
      <c r="H244"/>
    </row>
    <row r="245" spans="1:8" x14ac:dyDescent="0.25">
      <c r="A245">
        <v>448</v>
      </c>
      <c r="B245">
        <f>VLOOKUP($B$2,'Standard Deposition Curves'!$B$24:$OL$29,(A245/2+1),FALSE)</f>
        <v>0</v>
      </c>
      <c r="C245"/>
      <c r="D245"/>
      <c r="E245"/>
      <c r="F245"/>
      <c r="G245"/>
      <c r="H245"/>
    </row>
    <row r="246" spans="1:8" x14ac:dyDescent="0.25">
      <c r="A246">
        <v>450</v>
      </c>
      <c r="B246">
        <f>VLOOKUP($B$2,'Standard Deposition Curves'!$B$24:$OL$29,(A246/2+1),FALSE)</f>
        <v>0</v>
      </c>
      <c r="C246"/>
      <c r="D246"/>
      <c r="E246"/>
      <c r="F246"/>
      <c r="G246"/>
      <c r="H246"/>
    </row>
    <row r="247" spans="1:8" x14ac:dyDescent="0.25">
      <c r="A247">
        <v>452</v>
      </c>
      <c r="B247">
        <f>VLOOKUP($B$2,'Standard Deposition Curves'!$B$24:$OL$29,(A247/2+1),FALSE)</f>
        <v>0</v>
      </c>
      <c r="C247"/>
      <c r="D247"/>
      <c r="E247"/>
      <c r="F247"/>
      <c r="G247"/>
      <c r="H247"/>
    </row>
    <row r="248" spans="1:8" x14ac:dyDescent="0.25">
      <c r="A248">
        <v>454</v>
      </c>
      <c r="B248">
        <f>VLOOKUP($B$2,'Standard Deposition Curves'!$B$24:$OL$29,(A248/2+1),FALSE)</f>
        <v>0</v>
      </c>
      <c r="C248"/>
      <c r="D248"/>
      <c r="E248"/>
      <c r="F248"/>
      <c r="G248"/>
      <c r="H248"/>
    </row>
    <row r="249" spans="1:8" x14ac:dyDescent="0.25">
      <c r="A249">
        <v>456</v>
      </c>
      <c r="B249">
        <f>VLOOKUP($B$2,'Standard Deposition Curves'!$B$24:$OL$29,(A249/2+1),FALSE)</f>
        <v>0</v>
      </c>
      <c r="C249"/>
      <c r="D249"/>
      <c r="E249"/>
      <c r="F249"/>
      <c r="G249"/>
      <c r="H249"/>
    </row>
    <row r="250" spans="1:8" x14ac:dyDescent="0.25">
      <c r="A250">
        <v>458</v>
      </c>
      <c r="B250">
        <f>VLOOKUP($B$2,'Standard Deposition Curves'!$B$24:$OL$29,(A250/2+1),FALSE)</f>
        <v>0</v>
      </c>
      <c r="C250"/>
      <c r="D250"/>
      <c r="E250"/>
      <c r="F250"/>
      <c r="G250"/>
      <c r="H250"/>
    </row>
    <row r="251" spans="1:8" x14ac:dyDescent="0.25">
      <c r="A251">
        <v>460</v>
      </c>
      <c r="B251">
        <f>VLOOKUP($B$2,'Standard Deposition Curves'!$B$24:$OL$29,(A251/2+1),FALSE)</f>
        <v>0</v>
      </c>
      <c r="C251"/>
      <c r="D251"/>
      <c r="E251"/>
      <c r="F251"/>
      <c r="G251"/>
      <c r="H251"/>
    </row>
    <row r="252" spans="1:8" x14ac:dyDescent="0.25">
      <c r="A252">
        <v>462</v>
      </c>
      <c r="B252">
        <f>VLOOKUP($B$2,'Standard Deposition Curves'!$B$24:$OL$29,(A252/2+1),FALSE)</f>
        <v>0</v>
      </c>
      <c r="C252"/>
      <c r="D252"/>
      <c r="E252"/>
      <c r="F252"/>
      <c r="G252"/>
      <c r="H252"/>
    </row>
    <row r="253" spans="1:8" x14ac:dyDescent="0.25">
      <c r="A253">
        <v>464</v>
      </c>
      <c r="B253">
        <f>VLOOKUP($B$2,'Standard Deposition Curves'!$B$24:$OL$29,(A253/2+1),FALSE)</f>
        <v>0</v>
      </c>
      <c r="C253"/>
      <c r="D253"/>
      <c r="E253"/>
      <c r="F253"/>
      <c r="G253"/>
      <c r="H253"/>
    </row>
    <row r="254" spans="1:8" x14ac:dyDescent="0.25">
      <c r="A254">
        <v>466</v>
      </c>
      <c r="B254">
        <f>VLOOKUP($B$2,'Standard Deposition Curves'!$B$24:$OL$29,(A254/2+1),FALSE)</f>
        <v>0</v>
      </c>
      <c r="C254"/>
      <c r="D254"/>
      <c r="E254"/>
      <c r="F254"/>
      <c r="G254"/>
      <c r="H254"/>
    </row>
    <row r="255" spans="1:8" x14ac:dyDescent="0.25">
      <c r="A255">
        <v>468</v>
      </c>
      <c r="B255">
        <f>VLOOKUP($B$2,'Standard Deposition Curves'!$B$24:$OL$29,(A255/2+1),FALSE)</f>
        <v>0</v>
      </c>
      <c r="C255"/>
      <c r="D255"/>
      <c r="E255"/>
      <c r="F255"/>
      <c r="G255"/>
      <c r="H255"/>
    </row>
    <row r="256" spans="1:8" x14ac:dyDescent="0.25">
      <c r="A256">
        <v>470</v>
      </c>
      <c r="B256">
        <f>VLOOKUP($B$2,'Standard Deposition Curves'!$B$24:$OL$29,(A256/2+1),FALSE)</f>
        <v>0</v>
      </c>
      <c r="C256"/>
      <c r="D256"/>
      <c r="E256"/>
      <c r="F256"/>
      <c r="G256"/>
      <c r="H256"/>
    </row>
    <row r="257" spans="1:8" x14ac:dyDescent="0.25">
      <c r="A257">
        <v>472</v>
      </c>
      <c r="B257">
        <f>VLOOKUP($B$2,'Standard Deposition Curves'!$B$24:$OL$29,(A257/2+1),FALSE)</f>
        <v>0</v>
      </c>
      <c r="C257"/>
      <c r="D257"/>
      <c r="E257"/>
      <c r="F257"/>
      <c r="G257"/>
      <c r="H257"/>
    </row>
    <row r="258" spans="1:8" x14ac:dyDescent="0.25">
      <c r="A258">
        <v>474</v>
      </c>
      <c r="B258">
        <f>VLOOKUP($B$2,'Standard Deposition Curves'!$B$24:$OL$29,(A258/2+1),FALSE)</f>
        <v>0</v>
      </c>
      <c r="C258"/>
      <c r="D258"/>
      <c r="E258"/>
      <c r="F258"/>
      <c r="G258"/>
      <c r="H258"/>
    </row>
    <row r="259" spans="1:8" x14ac:dyDescent="0.25">
      <c r="A259">
        <v>476</v>
      </c>
      <c r="B259">
        <f>VLOOKUP($B$2,'Standard Deposition Curves'!$B$24:$OL$29,(A259/2+1),FALSE)</f>
        <v>0</v>
      </c>
      <c r="C259"/>
      <c r="D259"/>
      <c r="E259"/>
      <c r="F259"/>
      <c r="G259"/>
      <c r="H259"/>
    </row>
    <row r="260" spans="1:8" x14ac:dyDescent="0.25">
      <c r="A260">
        <v>478</v>
      </c>
      <c r="B260">
        <f>VLOOKUP($B$2,'Standard Deposition Curves'!$B$24:$OL$29,(A260/2+1),FALSE)</f>
        <v>0</v>
      </c>
      <c r="C260"/>
      <c r="D260"/>
      <c r="E260"/>
      <c r="F260"/>
      <c r="G260"/>
      <c r="H260"/>
    </row>
    <row r="261" spans="1:8" x14ac:dyDescent="0.25">
      <c r="A261">
        <v>480</v>
      </c>
      <c r="B261">
        <f>VLOOKUP($B$2,'Standard Deposition Curves'!$B$24:$OL$29,(A261/2+1),FALSE)</f>
        <v>0</v>
      </c>
      <c r="C261"/>
      <c r="D261"/>
      <c r="E261"/>
      <c r="F261"/>
      <c r="G261"/>
      <c r="H261"/>
    </row>
    <row r="262" spans="1:8" x14ac:dyDescent="0.25">
      <c r="A262">
        <v>482</v>
      </c>
      <c r="B262">
        <f>VLOOKUP($B$2,'Standard Deposition Curves'!$B$24:$OL$29,(A262/2+1),FALSE)</f>
        <v>0</v>
      </c>
      <c r="C262"/>
      <c r="D262"/>
      <c r="E262"/>
      <c r="F262"/>
      <c r="G262"/>
      <c r="H262"/>
    </row>
    <row r="263" spans="1:8" x14ac:dyDescent="0.25">
      <c r="A263">
        <v>484</v>
      </c>
      <c r="B263">
        <f>VLOOKUP($B$2,'Standard Deposition Curves'!$B$24:$OL$29,(A263/2+1),FALSE)</f>
        <v>0</v>
      </c>
      <c r="C263"/>
      <c r="D263"/>
      <c r="E263"/>
      <c r="F263"/>
      <c r="G263"/>
      <c r="H263"/>
    </row>
    <row r="264" spans="1:8" x14ac:dyDescent="0.25">
      <c r="A264">
        <v>486</v>
      </c>
      <c r="B264">
        <f>VLOOKUP($B$2,'Standard Deposition Curves'!$B$24:$OL$29,(A264/2+1),FALSE)</f>
        <v>0</v>
      </c>
      <c r="C264"/>
      <c r="D264"/>
      <c r="E264"/>
      <c r="F264"/>
      <c r="G264"/>
      <c r="H264"/>
    </row>
    <row r="265" spans="1:8" x14ac:dyDescent="0.25">
      <c r="A265">
        <v>488</v>
      </c>
      <c r="B265">
        <f>VLOOKUP($B$2,'Standard Deposition Curves'!$B$24:$OL$29,(A265/2+1),FALSE)</f>
        <v>0</v>
      </c>
      <c r="C265"/>
      <c r="D265"/>
      <c r="E265"/>
      <c r="F265"/>
      <c r="G265"/>
      <c r="H265"/>
    </row>
    <row r="266" spans="1:8" x14ac:dyDescent="0.25">
      <c r="A266">
        <v>490</v>
      </c>
      <c r="B266">
        <f>VLOOKUP($B$2,'Standard Deposition Curves'!$B$24:$OL$29,(A266/2+1),FALSE)</f>
        <v>0</v>
      </c>
      <c r="C266"/>
      <c r="D266"/>
      <c r="E266"/>
      <c r="F266"/>
      <c r="G266"/>
      <c r="H266"/>
    </row>
    <row r="267" spans="1:8" x14ac:dyDescent="0.25">
      <c r="A267">
        <v>492</v>
      </c>
      <c r="B267">
        <f>VLOOKUP($B$2,'Standard Deposition Curves'!$B$24:$OL$29,(A267/2+1),FALSE)</f>
        <v>0</v>
      </c>
      <c r="C267"/>
      <c r="D267"/>
      <c r="E267"/>
      <c r="F267"/>
      <c r="G267"/>
      <c r="H267"/>
    </row>
    <row r="268" spans="1:8" x14ac:dyDescent="0.25">
      <c r="A268">
        <v>494</v>
      </c>
      <c r="B268">
        <f>VLOOKUP($B$2,'Standard Deposition Curves'!$B$24:$OL$29,(A268/2+1),FALSE)</f>
        <v>0</v>
      </c>
      <c r="C268"/>
      <c r="D268"/>
      <c r="E268"/>
      <c r="F268"/>
      <c r="G268"/>
      <c r="H268"/>
    </row>
    <row r="269" spans="1:8" x14ac:dyDescent="0.25">
      <c r="A269">
        <v>496</v>
      </c>
      <c r="B269">
        <f>VLOOKUP($B$2,'Standard Deposition Curves'!$B$24:$OL$29,(A269/2+1),FALSE)</f>
        <v>0</v>
      </c>
      <c r="C269"/>
      <c r="D269"/>
      <c r="E269"/>
      <c r="F269"/>
      <c r="G269"/>
      <c r="H269"/>
    </row>
    <row r="270" spans="1:8" x14ac:dyDescent="0.25">
      <c r="A270">
        <v>498</v>
      </c>
      <c r="B270">
        <f>VLOOKUP($B$2,'Standard Deposition Curves'!$B$24:$OL$29,(A270/2+1),FALSE)</f>
        <v>0</v>
      </c>
      <c r="C270"/>
      <c r="D270"/>
      <c r="E270"/>
      <c r="F270"/>
      <c r="G270"/>
      <c r="H270"/>
    </row>
    <row r="271" spans="1:8" x14ac:dyDescent="0.25">
      <c r="A271">
        <v>500</v>
      </c>
      <c r="B271">
        <f>VLOOKUP($B$2,'Standard Deposition Curves'!$B$24:$OL$29,(A271/2+1),FALSE)</f>
        <v>0</v>
      </c>
      <c r="C271"/>
      <c r="D271"/>
      <c r="E271"/>
      <c r="F271"/>
      <c r="G271"/>
      <c r="H271"/>
    </row>
    <row r="272" spans="1:8" x14ac:dyDescent="0.25">
      <c r="A272">
        <v>502</v>
      </c>
      <c r="B272">
        <f>VLOOKUP($B$2,'Standard Deposition Curves'!$B$24:$OL$29,(A272/2+1),FALSE)</f>
        <v>0</v>
      </c>
      <c r="C272"/>
      <c r="D272"/>
      <c r="E272"/>
      <c r="F272"/>
      <c r="G272"/>
      <c r="H272"/>
    </row>
    <row r="273" spans="1:8" x14ac:dyDescent="0.25">
      <c r="A273">
        <v>504</v>
      </c>
      <c r="B273">
        <f>VLOOKUP($B$2,'Standard Deposition Curves'!$B$24:$OL$29,(A273/2+1),FALSE)</f>
        <v>0</v>
      </c>
      <c r="C273"/>
      <c r="D273"/>
      <c r="E273"/>
      <c r="F273"/>
      <c r="G273"/>
      <c r="H273"/>
    </row>
    <row r="274" spans="1:8" x14ac:dyDescent="0.25">
      <c r="A274">
        <v>506</v>
      </c>
      <c r="B274">
        <f>VLOOKUP($B$2,'Standard Deposition Curves'!$B$24:$OL$29,(A274/2+1),FALSE)</f>
        <v>0</v>
      </c>
      <c r="C274"/>
      <c r="D274"/>
      <c r="E274"/>
      <c r="F274"/>
      <c r="G274"/>
      <c r="H274"/>
    </row>
    <row r="275" spans="1:8" x14ac:dyDescent="0.25">
      <c r="A275">
        <v>508</v>
      </c>
      <c r="B275">
        <f>VLOOKUP($B$2,'Standard Deposition Curves'!$B$24:$OL$29,(A275/2+1),FALSE)</f>
        <v>0</v>
      </c>
      <c r="C275"/>
      <c r="D275"/>
      <c r="E275"/>
      <c r="F275"/>
      <c r="G275"/>
      <c r="H275"/>
    </row>
    <row r="276" spans="1:8" x14ac:dyDescent="0.25">
      <c r="A276">
        <v>510</v>
      </c>
      <c r="B276">
        <f>VLOOKUP($B$2,'Standard Deposition Curves'!$B$24:$OL$29,(A276/2+1),FALSE)</f>
        <v>0</v>
      </c>
      <c r="C276"/>
      <c r="D276"/>
      <c r="E276"/>
      <c r="F276"/>
      <c r="G276"/>
      <c r="H276"/>
    </row>
    <row r="277" spans="1:8" x14ac:dyDescent="0.25">
      <c r="A277">
        <v>512</v>
      </c>
      <c r="B277">
        <f>VLOOKUP($B$2,'Standard Deposition Curves'!$B$24:$OL$29,(A277/2+1),FALSE)</f>
        <v>0</v>
      </c>
      <c r="C277"/>
      <c r="D277"/>
      <c r="E277"/>
      <c r="F277"/>
      <c r="G277"/>
      <c r="H277"/>
    </row>
    <row r="278" spans="1:8" x14ac:dyDescent="0.25">
      <c r="A278">
        <v>514</v>
      </c>
      <c r="B278">
        <f>VLOOKUP($B$2,'Standard Deposition Curves'!$B$24:$OL$29,(A278/2+1),FALSE)</f>
        <v>0</v>
      </c>
      <c r="C278"/>
      <c r="D278"/>
      <c r="E278"/>
      <c r="F278"/>
      <c r="G278"/>
      <c r="H278"/>
    </row>
    <row r="279" spans="1:8" x14ac:dyDescent="0.25">
      <c r="A279">
        <v>516</v>
      </c>
      <c r="B279">
        <f>VLOOKUP($B$2,'Standard Deposition Curves'!$B$24:$OL$29,(A279/2+1),FALSE)</f>
        <v>0</v>
      </c>
      <c r="C279"/>
      <c r="D279"/>
      <c r="E279"/>
      <c r="F279"/>
      <c r="G279"/>
      <c r="H279"/>
    </row>
    <row r="280" spans="1:8" x14ac:dyDescent="0.25">
      <c r="A280">
        <v>518</v>
      </c>
      <c r="B280">
        <f>VLOOKUP($B$2,'Standard Deposition Curves'!$B$24:$OL$29,(A280/2+1),FALSE)</f>
        <v>0</v>
      </c>
      <c r="C280"/>
      <c r="D280"/>
      <c r="E280"/>
      <c r="F280"/>
      <c r="G280"/>
      <c r="H280"/>
    </row>
    <row r="281" spans="1:8" x14ac:dyDescent="0.25">
      <c r="A281">
        <v>520</v>
      </c>
      <c r="B281">
        <f>VLOOKUP($B$2,'Standard Deposition Curves'!$B$24:$OL$29,(A281/2+1),FALSE)</f>
        <v>0</v>
      </c>
      <c r="C281"/>
      <c r="D281"/>
      <c r="E281"/>
      <c r="F281"/>
      <c r="G281"/>
      <c r="H281"/>
    </row>
    <row r="282" spans="1:8" x14ac:dyDescent="0.25">
      <c r="A282">
        <v>522</v>
      </c>
      <c r="B282">
        <f>VLOOKUP($B$2,'Standard Deposition Curves'!$B$24:$OL$29,(A282/2+1),FALSE)</f>
        <v>0</v>
      </c>
      <c r="C282"/>
      <c r="D282"/>
      <c r="E282"/>
      <c r="F282"/>
      <c r="G282"/>
      <c r="H282"/>
    </row>
    <row r="283" spans="1:8" x14ac:dyDescent="0.25">
      <c r="A283">
        <v>524</v>
      </c>
      <c r="B283">
        <f>VLOOKUP($B$2,'Standard Deposition Curves'!$B$24:$OL$29,(A283/2+1),FALSE)</f>
        <v>0</v>
      </c>
      <c r="C283"/>
      <c r="D283"/>
      <c r="E283"/>
      <c r="F283"/>
      <c r="G283"/>
      <c r="H283"/>
    </row>
    <row r="284" spans="1:8" x14ac:dyDescent="0.25">
      <c r="A284">
        <v>526</v>
      </c>
      <c r="B284">
        <f>VLOOKUP($B$2,'Standard Deposition Curves'!$B$24:$OL$29,(A284/2+1),FALSE)</f>
        <v>0</v>
      </c>
      <c r="C284"/>
      <c r="D284"/>
      <c r="E284"/>
      <c r="F284"/>
      <c r="G284"/>
      <c r="H284"/>
    </row>
    <row r="285" spans="1:8" x14ac:dyDescent="0.25">
      <c r="A285">
        <v>528</v>
      </c>
      <c r="B285">
        <f>VLOOKUP($B$2,'Standard Deposition Curves'!$B$24:$OL$29,(A285/2+1),FALSE)</f>
        <v>0</v>
      </c>
      <c r="C285"/>
      <c r="D285"/>
      <c r="E285"/>
      <c r="F285"/>
      <c r="G285"/>
      <c r="H285"/>
    </row>
    <row r="286" spans="1:8" x14ac:dyDescent="0.25">
      <c r="A286">
        <v>530</v>
      </c>
      <c r="B286">
        <f>VLOOKUP($B$2,'Standard Deposition Curves'!$B$24:$OL$29,(A286/2+1),FALSE)</f>
        <v>0</v>
      </c>
      <c r="C286"/>
      <c r="D286"/>
      <c r="E286"/>
      <c r="F286"/>
      <c r="G286"/>
      <c r="H286"/>
    </row>
    <row r="287" spans="1:8" x14ac:dyDescent="0.25">
      <c r="A287">
        <v>532</v>
      </c>
      <c r="B287">
        <f>VLOOKUP($B$2,'Standard Deposition Curves'!$B$24:$OL$29,(A287/2+1),FALSE)</f>
        <v>0</v>
      </c>
      <c r="C287"/>
      <c r="D287"/>
      <c r="E287"/>
      <c r="F287"/>
      <c r="G287"/>
      <c r="H287"/>
    </row>
    <row r="288" spans="1:8" x14ac:dyDescent="0.25">
      <c r="A288">
        <v>534</v>
      </c>
      <c r="B288">
        <f>VLOOKUP($B$2,'Standard Deposition Curves'!$B$24:$OL$29,(A288/2+1),FALSE)</f>
        <v>0</v>
      </c>
      <c r="C288"/>
      <c r="D288"/>
      <c r="E288"/>
      <c r="F288"/>
      <c r="G288"/>
      <c r="H288"/>
    </row>
    <row r="289" spans="1:8" x14ac:dyDescent="0.25">
      <c r="A289">
        <v>536</v>
      </c>
      <c r="B289">
        <f>VLOOKUP($B$2,'Standard Deposition Curves'!$B$24:$OL$29,(A289/2+1),FALSE)</f>
        <v>0</v>
      </c>
      <c r="C289"/>
      <c r="D289"/>
      <c r="E289"/>
      <c r="F289"/>
      <c r="G289"/>
      <c r="H289"/>
    </row>
    <row r="290" spans="1:8" x14ac:dyDescent="0.25">
      <c r="A290">
        <v>538</v>
      </c>
      <c r="B290">
        <f>VLOOKUP($B$2,'Standard Deposition Curves'!$B$24:$OL$29,(A290/2+1),FALSE)</f>
        <v>0</v>
      </c>
      <c r="C290"/>
      <c r="D290"/>
      <c r="E290"/>
      <c r="F290"/>
      <c r="G290"/>
      <c r="H290"/>
    </row>
    <row r="291" spans="1:8" x14ac:dyDescent="0.25">
      <c r="A291">
        <v>540</v>
      </c>
      <c r="B291">
        <f>VLOOKUP($B$2,'Standard Deposition Curves'!$B$24:$OL$29,(A291/2+1),FALSE)</f>
        <v>0</v>
      </c>
      <c r="C291"/>
      <c r="D291"/>
      <c r="E291"/>
      <c r="F291"/>
      <c r="G291"/>
      <c r="H291"/>
    </row>
    <row r="292" spans="1:8" x14ac:dyDescent="0.25">
      <c r="A292">
        <v>542</v>
      </c>
      <c r="B292">
        <f>VLOOKUP($B$2,'Standard Deposition Curves'!$B$24:$OL$29,(A292/2+1),FALSE)</f>
        <v>0</v>
      </c>
      <c r="C292"/>
      <c r="D292"/>
      <c r="E292"/>
      <c r="F292"/>
      <c r="G292"/>
      <c r="H292"/>
    </row>
    <row r="293" spans="1:8" x14ac:dyDescent="0.25">
      <c r="A293">
        <v>544</v>
      </c>
      <c r="B293">
        <f>VLOOKUP($B$2,'Standard Deposition Curves'!$B$24:$OL$29,(A293/2+1),FALSE)</f>
        <v>0</v>
      </c>
      <c r="C293"/>
      <c r="D293"/>
      <c r="E293"/>
      <c r="F293"/>
      <c r="G293"/>
      <c r="H293"/>
    </row>
    <row r="294" spans="1:8" x14ac:dyDescent="0.25">
      <c r="A294">
        <v>546</v>
      </c>
      <c r="B294">
        <f>VLOOKUP($B$2,'Standard Deposition Curves'!$B$24:$OL$29,(A294/2+1),FALSE)</f>
        <v>0</v>
      </c>
      <c r="C294"/>
      <c r="D294"/>
      <c r="E294"/>
      <c r="F294"/>
      <c r="G294"/>
      <c r="H294"/>
    </row>
    <row r="295" spans="1:8" x14ac:dyDescent="0.25">
      <c r="A295">
        <v>548</v>
      </c>
      <c r="B295">
        <f>VLOOKUP($B$2,'Standard Deposition Curves'!$B$24:$OL$29,(A295/2+1),FALSE)</f>
        <v>0</v>
      </c>
      <c r="C295"/>
      <c r="D295"/>
      <c r="E295"/>
      <c r="F295"/>
      <c r="G295"/>
      <c r="H295"/>
    </row>
    <row r="296" spans="1:8" x14ac:dyDescent="0.25">
      <c r="A296">
        <v>550</v>
      </c>
      <c r="B296">
        <f>VLOOKUP($B$2,'Standard Deposition Curves'!$B$24:$OL$29,(A296/2+1),FALSE)</f>
        <v>0</v>
      </c>
      <c r="C296"/>
      <c r="D296"/>
      <c r="E296"/>
      <c r="F296"/>
      <c r="G296"/>
      <c r="H296"/>
    </row>
    <row r="297" spans="1:8" x14ac:dyDescent="0.25">
      <c r="A297">
        <v>552</v>
      </c>
      <c r="B297">
        <f>VLOOKUP($B$2,'Standard Deposition Curves'!$B$24:$OL$29,(A297/2+1),FALSE)</f>
        <v>0</v>
      </c>
      <c r="C297"/>
      <c r="D297"/>
      <c r="E297"/>
      <c r="F297"/>
      <c r="G297"/>
      <c r="H297"/>
    </row>
    <row r="298" spans="1:8" x14ac:dyDescent="0.25">
      <c r="A298">
        <v>554</v>
      </c>
      <c r="B298">
        <f>VLOOKUP($B$2,'Standard Deposition Curves'!$B$24:$OL$29,(A298/2+1),FALSE)</f>
        <v>0</v>
      </c>
      <c r="C298"/>
      <c r="D298"/>
      <c r="E298"/>
      <c r="F298"/>
      <c r="G298"/>
      <c r="H298"/>
    </row>
    <row r="299" spans="1:8" x14ac:dyDescent="0.25">
      <c r="A299">
        <v>556</v>
      </c>
      <c r="B299">
        <f>VLOOKUP($B$2,'Standard Deposition Curves'!$B$24:$OL$29,(A299/2+1),FALSE)</f>
        <v>0</v>
      </c>
      <c r="C299"/>
      <c r="D299"/>
      <c r="E299"/>
      <c r="F299"/>
      <c r="G299"/>
      <c r="H299"/>
    </row>
    <row r="300" spans="1:8" x14ac:dyDescent="0.25">
      <c r="A300">
        <v>558</v>
      </c>
      <c r="B300">
        <f>VLOOKUP($B$2,'Standard Deposition Curves'!$B$24:$OL$29,(A300/2+1),FALSE)</f>
        <v>0</v>
      </c>
      <c r="C300"/>
      <c r="D300"/>
      <c r="E300"/>
      <c r="F300"/>
      <c r="G300"/>
      <c r="H300"/>
    </row>
    <row r="301" spans="1:8" x14ac:dyDescent="0.25">
      <c r="A301">
        <v>560</v>
      </c>
      <c r="B301">
        <f>VLOOKUP($B$2,'Standard Deposition Curves'!$B$24:$OL$29,(A301/2+1),FALSE)</f>
        <v>0</v>
      </c>
      <c r="C301"/>
      <c r="D301"/>
      <c r="E301"/>
      <c r="F301"/>
      <c r="G301"/>
      <c r="H301"/>
    </row>
    <row r="302" spans="1:8" x14ac:dyDescent="0.25">
      <c r="A302">
        <v>562</v>
      </c>
      <c r="B302">
        <f>VLOOKUP($B$2,'Standard Deposition Curves'!$B$24:$OL$29,(A302/2+1),FALSE)</f>
        <v>0</v>
      </c>
      <c r="C302"/>
      <c r="D302"/>
      <c r="E302"/>
      <c r="F302"/>
      <c r="G302"/>
      <c r="H302"/>
    </row>
    <row r="303" spans="1:8" x14ac:dyDescent="0.25">
      <c r="A303">
        <v>564</v>
      </c>
      <c r="B303">
        <f>VLOOKUP($B$2,'Standard Deposition Curves'!$B$24:$OL$29,(A303/2+1),FALSE)</f>
        <v>0</v>
      </c>
      <c r="C303"/>
      <c r="D303"/>
      <c r="E303"/>
      <c r="F303"/>
      <c r="G303"/>
      <c r="H303"/>
    </row>
    <row r="304" spans="1:8" x14ac:dyDescent="0.25">
      <c r="A304">
        <v>566</v>
      </c>
      <c r="B304">
        <f>VLOOKUP($B$2,'Standard Deposition Curves'!$B$24:$OL$29,(A304/2+1),FALSE)</f>
        <v>0</v>
      </c>
      <c r="C304"/>
      <c r="D304"/>
      <c r="E304"/>
      <c r="F304"/>
      <c r="G304"/>
      <c r="H304"/>
    </row>
    <row r="305" spans="1:8" x14ac:dyDescent="0.25">
      <c r="A305">
        <v>568</v>
      </c>
      <c r="B305">
        <f>VLOOKUP($B$2,'Standard Deposition Curves'!$B$24:$OL$29,(A305/2+1),FALSE)</f>
        <v>0</v>
      </c>
      <c r="C305"/>
      <c r="D305"/>
      <c r="E305"/>
      <c r="F305"/>
      <c r="G305"/>
      <c r="H305"/>
    </row>
    <row r="306" spans="1:8" x14ac:dyDescent="0.25">
      <c r="A306">
        <v>570</v>
      </c>
      <c r="B306">
        <f>VLOOKUP($B$2,'Standard Deposition Curves'!$B$24:$OL$29,(A306/2+1),FALSE)</f>
        <v>0</v>
      </c>
      <c r="C306"/>
      <c r="D306"/>
      <c r="E306"/>
      <c r="F306"/>
      <c r="G306"/>
      <c r="H306"/>
    </row>
    <row r="307" spans="1:8" x14ac:dyDescent="0.25">
      <c r="A307">
        <v>572</v>
      </c>
      <c r="B307">
        <f>VLOOKUP($B$2,'Standard Deposition Curves'!$B$24:$OL$29,(A307/2+1),FALSE)</f>
        <v>0</v>
      </c>
      <c r="C307"/>
      <c r="D307"/>
      <c r="E307"/>
      <c r="F307"/>
      <c r="G307"/>
      <c r="H307"/>
    </row>
    <row r="308" spans="1:8" x14ac:dyDescent="0.25">
      <c r="A308">
        <v>574</v>
      </c>
      <c r="B308">
        <f>VLOOKUP($B$2,'Standard Deposition Curves'!$B$24:$OL$29,(A308/2+1),FALSE)</f>
        <v>0</v>
      </c>
      <c r="C308"/>
      <c r="D308"/>
      <c r="E308"/>
      <c r="F308"/>
      <c r="G308"/>
      <c r="H308"/>
    </row>
    <row r="309" spans="1:8" x14ac:dyDescent="0.25">
      <c r="A309">
        <v>576</v>
      </c>
      <c r="B309">
        <f>VLOOKUP($B$2,'Standard Deposition Curves'!$B$24:$OL$29,(A309/2+1),FALSE)</f>
        <v>0</v>
      </c>
      <c r="C309"/>
      <c r="D309"/>
      <c r="E309"/>
      <c r="F309"/>
      <c r="G309"/>
      <c r="H309"/>
    </row>
    <row r="310" spans="1:8" x14ac:dyDescent="0.25">
      <c r="A310">
        <v>578</v>
      </c>
      <c r="B310">
        <f>VLOOKUP($B$2,'Standard Deposition Curves'!$B$24:$OL$29,(A310/2+1),FALSE)</f>
        <v>0</v>
      </c>
      <c r="C310"/>
      <c r="D310"/>
      <c r="E310"/>
      <c r="F310"/>
      <c r="G310"/>
      <c r="H310"/>
    </row>
    <row r="311" spans="1:8" x14ac:dyDescent="0.25">
      <c r="A311">
        <v>580</v>
      </c>
      <c r="B311">
        <f>VLOOKUP($B$2,'Standard Deposition Curves'!$B$24:$OL$29,(A311/2+1),FALSE)</f>
        <v>0</v>
      </c>
      <c r="C311"/>
      <c r="D311"/>
      <c r="E311"/>
      <c r="F311"/>
      <c r="G311"/>
      <c r="H311"/>
    </row>
    <row r="312" spans="1:8" x14ac:dyDescent="0.25">
      <c r="A312">
        <v>582</v>
      </c>
      <c r="B312">
        <f>VLOOKUP($B$2,'Standard Deposition Curves'!$B$24:$OL$29,(A312/2+1),FALSE)</f>
        <v>0</v>
      </c>
      <c r="C312"/>
      <c r="D312"/>
      <c r="E312"/>
      <c r="F312"/>
      <c r="G312"/>
      <c r="H312"/>
    </row>
    <row r="313" spans="1:8" x14ac:dyDescent="0.25">
      <c r="A313">
        <v>584</v>
      </c>
      <c r="B313">
        <f>VLOOKUP($B$2,'Standard Deposition Curves'!$B$24:$OL$29,(A313/2+1),FALSE)</f>
        <v>0</v>
      </c>
      <c r="C313"/>
      <c r="D313"/>
      <c r="E313"/>
      <c r="F313"/>
      <c r="G313"/>
      <c r="H313"/>
    </row>
    <row r="314" spans="1:8" x14ac:dyDescent="0.25">
      <c r="A314">
        <v>586</v>
      </c>
      <c r="B314">
        <f>VLOOKUP($B$2,'Standard Deposition Curves'!$B$24:$OL$29,(A314/2+1),FALSE)</f>
        <v>0</v>
      </c>
      <c r="C314"/>
      <c r="D314"/>
      <c r="E314"/>
      <c r="F314"/>
      <c r="G314"/>
      <c r="H314"/>
    </row>
    <row r="315" spans="1:8" x14ac:dyDescent="0.25">
      <c r="A315">
        <v>588</v>
      </c>
      <c r="B315">
        <f>VLOOKUP($B$2,'Standard Deposition Curves'!$B$24:$OL$29,(A315/2+1),FALSE)</f>
        <v>0</v>
      </c>
      <c r="C315"/>
      <c r="D315"/>
      <c r="E315"/>
      <c r="F315"/>
      <c r="G315"/>
      <c r="H315"/>
    </row>
    <row r="316" spans="1:8" x14ac:dyDescent="0.25">
      <c r="A316">
        <v>590</v>
      </c>
      <c r="B316">
        <f>VLOOKUP($B$2,'Standard Deposition Curves'!$B$24:$OL$29,(A316/2+1),FALSE)</f>
        <v>0</v>
      </c>
      <c r="C316"/>
      <c r="D316"/>
      <c r="E316"/>
      <c r="F316"/>
      <c r="G316"/>
      <c r="H316"/>
    </row>
    <row r="317" spans="1:8" x14ac:dyDescent="0.25">
      <c r="A317">
        <v>592</v>
      </c>
      <c r="B317">
        <f>VLOOKUP($B$2,'Standard Deposition Curves'!$B$24:$OL$29,(A317/2+1),FALSE)</f>
        <v>0</v>
      </c>
      <c r="C317"/>
      <c r="D317"/>
      <c r="E317"/>
      <c r="F317"/>
      <c r="G317"/>
      <c r="H317"/>
    </row>
    <row r="318" spans="1:8" x14ac:dyDescent="0.25">
      <c r="A318">
        <v>594</v>
      </c>
      <c r="B318">
        <f>VLOOKUP($B$2,'Standard Deposition Curves'!$B$24:$OL$29,(A318/2+1),FALSE)</f>
        <v>0</v>
      </c>
      <c r="C318"/>
      <c r="D318"/>
      <c r="E318"/>
      <c r="F318"/>
      <c r="G318"/>
      <c r="H318"/>
    </row>
    <row r="319" spans="1:8" x14ac:dyDescent="0.25">
      <c r="A319">
        <v>596</v>
      </c>
      <c r="B319">
        <f>VLOOKUP($B$2,'Standard Deposition Curves'!$B$24:$OL$29,(A319/2+1),FALSE)</f>
        <v>0</v>
      </c>
      <c r="C319"/>
      <c r="D319"/>
      <c r="E319"/>
      <c r="F319"/>
      <c r="G319"/>
      <c r="H319"/>
    </row>
    <row r="320" spans="1:8" x14ac:dyDescent="0.25">
      <c r="A320">
        <v>598</v>
      </c>
      <c r="B320">
        <f>VLOOKUP($B$2,'Standard Deposition Curves'!$B$24:$OL$29,(A320/2+1),FALSE)</f>
        <v>0</v>
      </c>
      <c r="C320"/>
      <c r="D320"/>
      <c r="E320"/>
      <c r="F320"/>
      <c r="G320"/>
      <c r="H320"/>
    </row>
    <row r="321" spans="1:8" x14ac:dyDescent="0.25">
      <c r="A321">
        <v>600</v>
      </c>
      <c r="B321">
        <f>VLOOKUP($B$2,'Standard Deposition Curves'!$B$24:$OL$29,(A321/2+1),FALSE)</f>
        <v>0</v>
      </c>
      <c r="C321"/>
      <c r="D321"/>
      <c r="E321"/>
      <c r="F321"/>
      <c r="G321"/>
      <c r="H321"/>
    </row>
    <row r="322" spans="1:8" x14ac:dyDescent="0.25">
      <c r="A322">
        <v>602</v>
      </c>
      <c r="B322">
        <f>VLOOKUP($B$2,'Standard Deposition Curves'!$B$24:$OL$29,(A322/2+1),FALSE)</f>
        <v>0</v>
      </c>
      <c r="C322"/>
      <c r="D322"/>
      <c r="E322"/>
      <c r="F322"/>
      <c r="G322"/>
      <c r="H322"/>
    </row>
    <row r="323" spans="1:8" x14ac:dyDescent="0.25">
      <c r="A323">
        <v>604</v>
      </c>
      <c r="B323">
        <f>VLOOKUP($B$2,'Standard Deposition Curves'!$B$24:$OL$29,(A323/2+1),FALSE)</f>
        <v>0</v>
      </c>
      <c r="C323"/>
      <c r="D323"/>
      <c r="E323"/>
      <c r="F323"/>
      <c r="G323"/>
      <c r="H323"/>
    </row>
    <row r="324" spans="1:8" x14ac:dyDescent="0.25">
      <c r="A324">
        <v>606</v>
      </c>
      <c r="B324">
        <f>VLOOKUP($B$2,'Standard Deposition Curves'!$B$24:$OL$29,(A324/2+1),FALSE)</f>
        <v>0</v>
      </c>
      <c r="C324"/>
      <c r="D324"/>
      <c r="E324"/>
      <c r="F324"/>
      <c r="G324"/>
      <c r="H324"/>
    </row>
    <row r="325" spans="1:8" x14ac:dyDescent="0.25">
      <c r="A325">
        <v>608</v>
      </c>
      <c r="B325">
        <f>VLOOKUP($B$2,'Standard Deposition Curves'!$B$24:$OL$29,(A325/2+1),FALSE)</f>
        <v>0</v>
      </c>
      <c r="C325"/>
      <c r="D325"/>
      <c r="E325"/>
      <c r="F325"/>
      <c r="G325"/>
      <c r="H325"/>
    </row>
    <row r="326" spans="1:8" x14ac:dyDescent="0.25">
      <c r="A326">
        <v>610</v>
      </c>
      <c r="B326">
        <f>VLOOKUP($B$2,'Standard Deposition Curves'!$B$24:$OL$29,(A326/2+1),FALSE)</f>
        <v>0</v>
      </c>
      <c r="C326"/>
      <c r="D326"/>
      <c r="E326"/>
      <c r="F326"/>
      <c r="G326"/>
      <c r="H326"/>
    </row>
    <row r="327" spans="1:8" x14ac:dyDescent="0.25">
      <c r="A327">
        <v>612</v>
      </c>
      <c r="B327">
        <f>VLOOKUP($B$2,'Standard Deposition Curves'!$B$24:$OL$29,(A327/2+1),FALSE)</f>
        <v>0</v>
      </c>
      <c r="C327"/>
      <c r="D327"/>
      <c r="E327"/>
      <c r="F327"/>
      <c r="G327"/>
      <c r="H327"/>
    </row>
    <row r="328" spans="1:8" x14ac:dyDescent="0.25">
      <c r="A328">
        <v>614</v>
      </c>
      <c r="B328">
        <f>VLOOKUP($B$2,'Standard Deposition Curves'!$B$24:$OL$29,(A328/2+1),FALSE)</f>
        <v>0</v>
      </c>
      <c r="C328"/>
      <c r="D328"/>
      <c r="E328"/>
      <c r="F328"/>
      <c r="G328"/>
      <c r="H328"/>
    </row>
    <row r="329" spans="1:8" x14ac:dyDescent="0.25">
      <c r="A329">
        <v>616</v>
      </c>
      <c r="B329">
        <f>VLOOKUP($B$2,'Standard Deposition Curves'!$B$24:$OL$29,(A329/2+1),FALSE)</f>
        <v>0</v>
      </c>
      <c r="C329"/>
      <c r="D329"/>
      <c r="E329"/>
      <c r="F329"/>
      <c r="G329"/>
      <c r="H329"/>
    </row>
    <row r="330" spans="1:8" x14ac:dyDescent="0.25">
      <c r="A330">
        <v>618</v>
      </c>
      <c r="B330">
        <f>VLOOKUP($B$2,'Standard Deposition Curves'!$B$24:$OL$29,(A330/2+1),FALSE)</f>
        <v>0</v>
      </c>
      <c r="C330"/>
      <c r="D330"/>
      <c r="E330"/>
      <c r="F330"/>
      <c r="G330"/>
      <c r="H330"/>
    </row>
    <row r="331" spans="1:8" x14ac:dyDescent="0.25">
      <c r="A331">
        <v>620</v>
      </c>
      <c r="B331">
        <f>VLOOKUP($B$2,'Standard Deposition Curves'!$B$24:$OL$29,(A331/2+1),FALSE)</f>
        <v>0</v>
      </c>
      <c r="C331"/>
      <c r="D331"/>
      <c r="E331"/>
      <c r="F331"/>
      <c r="G331"/>
      <c r="H331"/>
    </row>
    <row r="332" spans="1:8" x14ac:dyDescent="0.25">
      <c r="A332">
        <v>622</v>
      </c>
      <c r="B332">
        <f>VLOOKUP($B$2,'Standard Deposition Curves'!$B$24:$OL$29,(A332/2+1),FALSE)</f>
        <v>0</v>
      </c>
      <c r="C332"/>
      <c r="D332"/>
      <c r="E332"/>
      <c r="F332"/>
      <c r="G332"/>
      <c r="H332"/>
    </row>
    <row r="333" spans="1:8" x14ac:dyDescent="0.25">
      <c r="A333">
        <v>624</v>
      </c>
      <c r="B333">
        <f>VLOOKUP($B$2,'Standard Deposition Curves'!$B$24:$OL$29,(A333/2+1),FALSE)</f>
        <v>0</v>
      </c>
      <c r="C333"/>
      <c r="D333"/>
      <c r="E333"/>
      <c r="F333"/>
      <c r="G333"/>
      <c r="H333"/>
    </row>
    <row r="334" spans="1:8" x14ac:dyDescent="0.25">
      <c r="A334">
        <v>626</v>
      </c>
      <c r="B334">
        <f>VLOOKUP($B$2,'Standard Deposition Curves'!$B$24:$OL$29,(A334/2+1),FALSE)</f>
        <v>0</v>
      </c>
      <c r="C334"/>
      <c r="D334"/>
      <c r="E334"/>
      <c r="F334"/>
      <c r="G334"/>
      <c r="H334"/>
    </row>
    <row r="335" spans="1:8" x14ac:dyDescent="0.25">
      <c r="A335">
        <v>628</v>
      </c>
      <c r="B335">
        <f>VLOOKUP($B$2,'Standard Deposition Curves'!$B$24:$OL$29,(A335/2+1),FALSE)</f>
        <v>0</v>
      </c>
      <c r="C335"/>
      <c r="D335"/>
      <c r="E335"/>
      <c r="F335"/>
      <c r="G335"/>
      <c r="H335"/>
    </row>
    <row r="336" spans="1:8" x14ac:dyDescent="0.25">
      <c r="A336">
        <v>630</v>
      </c>
      <c r="B336">
        <f>VLOOKUP($B$2,'Standard Deposition Curves'!$B$24:$OL$29,(A336/2+1),FALSE)</f>
        <v>0</v>
      </c>
      <c r="C336"/>
      <c r="D336"/>
      <c r="E336"/>
      <c r="F336"/>
      <c r="G336"/>
      <c r="H336"/>
    </row>
    <row r="337" spans="1:8" x14ac:dyDescent="0.25">
      <c r="A337">
        <v>632</v>
      </c>
      <c r="B337">
        <f>VLOOKUP($B$2,'Standard Deposition Curves'!$B$24:$OL$29,(A337/2+1),FALSE)</f>
        <v>0</v>
      </c>
      <c r="C337"/>
      <c r="D337"/>
      <c r="E337"/>
      <c r="F337"/>
      <c r="G337"/>
      <c r="H337"/>
    </row>
    <row r="338" spans="1:8" x14ac:dyDescent="0.25">
      <c r="A338">
        <v>634</v>
      </c>
      <c r="B338">
        <f>VLOOKUP($B$2,'Standard Deposition Curves'!$B$24:$OL$29,(A338/2+1),FALSE)</f>
        <v>0</v>
      </c>
      <c r="C338"/>
      <c r="D338"/>
      <c r="E338"/>
      <c r="F338"/>
      <c r="G338"/>
      <c r="H338"/>
    </row>
    <row r="339" spans="1:8" x14ac:dyDescent="0.25">
      <c r="A339">
        <v>636</v>
      </c>
      <c r="B339">
        <f>VLOOKUP($B$2,'Standard Deposition Curves'!$B$24:$OL$29,(A339/2+1),FALSE)</f>
        <v>0</v>
      </c>
      <c r="C339"/>
      <c r="D339"/>
      <c r="E339"/>
      <c r="F339"/>
      <c r="G339"/>
      <c r="H339"/>
    </row>
    <row r="340" spans="1:8" x14ac:dyDescent="0.25">
      <c r="A340">
        <v>638</v>
      </c>
      <c r="B340">
        <f>VLOOKUP($B$2,'Standard Deposition Curves'!$B$24:$OL$29,(A340/2+1),FALSE)</f>
        <v>0</v>
      </c>
      <c r="C340"/>
      <c r="D340"/>
      <c r="E340"/>
      <c r="F340"/>
      <c r="G340"/>
      <c r="H340"/>
    </row>
    <row r="341" spans="1:8" x14ac:dyDescent="0.25">
      <c r="A341">
        <v>640</v>
      </c>
      <c r="B341">
        <f>VLOOKUP($B$2,'Standard Deposition Curves'!$B$24:$OL$29,(A341/2+1),FALSE)</f>
        <v>0</v>
      </c>
      <c r="C341"/>
      <c r="D341"/>
      <c r="E341"/>
      <c r="F341"/>
      <c r="G341"/>
      <c r="H341"/>
    </row>
    <row r="342" spans="1:8" x14ac:dyDescent="0.25">
      <c r="A342">
        <v>642</v>
      </c>
      <c r="B342">
        <f>VLOOKUP($B$2,'Standard Deposition Curves'!$B$24:$OL$29,(A342/2+1),FALSE)</f>
        <v>0</v>
      </c>
      <c r="C342"/>
      <c r="D342"/>
      <c r="E342"/>
      <c r="F342"/>
      <c r="G342"/>
      <c r="H342"/>
    </row>
    <row r="343" spans="1:8" x14ac:dyDescent="0.25">
      <c r="A343">
        <v>644</v>
      </c>
      <c r="B343">
        <f>VLOOKUP($B$2,'Standard Deposition Curves'!$B$24:$OL$29,(A343/2+1),FALSE)</f>
        <v>0</v>
      </c>
      <c r="C343"/>
      <c r="D343"/>
      <c r="E343"/>
      <c r="F343"/>
      <c r="G343"/>
      <c r="H343"/>
    </row>
    <row r="344" spans="1:8" x14ac:dyDescent="0.25">
      <c r="A344">
        <v>646</v>
      </c>
      <c r="B344">
        <f>VLOOKUP($B$2,'Standard Deposition Curves'!$B$24:$OL$29,(A344/2+1),FALSE)</f>
        <v>0</v>
      </c>
      <c r="C344"/>
      <c r="D344"/>
      <c r="E344"/>
      <c r="F344"/>
      <c r="G344"/>
      <c r="H344"/>
    </row>
    <row r="345" spans="1:8" x14ac:dyDescent="0.25">
      <c r="A345">
        <v>648</v>
      </c>
      <c r="B345">
        <f>VLOOKUP($B$2,'Standard Deposition Curves'!$B$24:$OL$29,(A345/2+1),FALSE)</f>
        <v>0</v>
      </c>
      <c r="C345"/>
      <c r="D345"/>
      <c r="E345"/>
      <c r="F345"/>
      <c r="G345"/>
      <c r="H345"/>
    </row>
    <row r="346" spans="1:8" x14ac:dyDescent="0.25">
      <c r="A346">
        <v>650</v>
      </c>
      <c r="B346">
        <f>VLOOKUP($B$2,'Standard Deposition Curves'!$B$24:$OL$29,(A346/2+1),FALSE)</f>
        <v>0</v>
      </c>
      <c r="C346"/>
      <c r="D346"/>
      <c r="E346"/>
      <c r="F346"/>
      <c r="G346"/>
      <c r="H346"/>
    </row>
    <row r="347" spans="1:8" x14ac:dyDescent="0.25">
      <c r="A347">
        <v>652</v>
      </c>
      <c r="B347">
        <f>VLOOKUP($B$2,'Standard Deposition Curves'!$B$24:$OL$29,(A347/2+1),FALSE)</f>
        <v>0</v>
      </c>
      <c r="C347"/>
      <c r="D347"/>
      <c r="E347"/>
      <c r="F347"/>
      <c r="G347"/>
      <c r="H347"/>
    </row>
    <row r="348" spans="1:8" x14ac:dyDescent="0.25">
      <c r="A348">
        <v>654</v>
      </c>
      <c r="B348">
        <f>VLOOKUP($B$2,'Standard Deposition Curves'!$B$24:$OL$29,(A348/2+1),FALSE)</f>
        <v>0</v>
      </c>
      <c r="C348"/>
      <c r="D348"/>
      <c r="E348"/>
      <c r="F348"/>
      <c r="G348"/>
      <c r="H348"/>
    </row>
    <row r="349" spans="1:8" x14ac:dyDescent="0.25">
      <c r="A349">
        <v>656</v>
      </c>
      <c r="B349">
        <f>VLOOKUP($B$2,'Standard Deposition Curves'!$B$24:$OL$29,(A349/2+1),FALSE)</f>
        <v>0</v>
      </c>
      <c r="C349"/>
      <c r="D349"/>
      <c r="E349"/>
      <c r="F349"/>
      <c r="G349"/>
      <c r="H349"/>
    </row>
    <row r="350" spans="1:8" x14ac:dyDescent="0.25">
      <c r="A350">
        <v>658</v>
      </c>
      <c r="B350">
        <f>VLOOKUP($B$2,'Standard Deposition Curves'!$B$24:$OL$29,(A350/2+1),FALSE)</f>
        <v>0</v>
      </c>
      <c r="C350"/>
      <c r="D350"/>
      <c r="E350"/>
      <c r="F350"/>
      <c r="G350"/>
      <c r="H350"/>
    </row>
    <row r="351" spans="1:8" x14ac:dyDescent="0.25">
      <c r="A351">
        <v>660</v>
      </c>
      <c r="B351">
        <f>VLOOKUP($B$2,'Standard Deposition Curves'!$B$24:$OL$29,(A351/2+1),FALSE)</f>
        <v>0</v>
      </c>
      <c r="C351"/>
      <c r="D351"/>
      <c r="E351"/>
      <c r="F351"/>
      <c r="G351"/>
      <c r="H351"/>
    </row>
    <row r="352" spans="1:8" x14ac:dyDescent="0.25">
      <c r="A352">
        <v>662</v>
      </c>
      <c r="B352">
        <f>VLOOKUP($B$2,'Standard Deposition Curves'!$B$24:$OL$29,(A352/2+1),FALSE)</f>
        <v>0</v>
      </c>
      <c r="C352"/>
      <c r="D352"/>
      <c r="E352"/>
      <c r="F352"/>
      <c r="G352"/>
      <c r="H352"/>
    </row>
    <row r="353" spans="1:8" x14ac:dyDescent="0.25">
      <c r="A353">
        <v>664</v>
      </c>
      <c r="B353">
        <f>VLOOKUP($B$2,'Standard Deposition Curves'!$B$24:$OL$29,(A353/2+1),FALSE)</f>
        <v>0</v>
      </c>
      <c r="C353"/>
      <c r="D353"/>
      <c r="E353"/>
      <c r="F353"/>
      <c r="G353"/>
      <c r="H353"/>
    </row>
    <row r="354" spans="1:8" x14ac:dyDescent="0.25">
      <c r="A354">
        <v>666</v>
      </c>
      <c r="B354">
        <f>VLOOKUP($B$2,'Standard Deposition Curves'!$B$24:$OL$29,(A354/2+1),FALSE)</f>
        <v>0</v>
      </c>
      <c r="C354"/>
      <c r="D354"/>
      <c r="E354"/>
      <c r="F354"/>
      <c r="G354"/>
      <c r="H354"/>
    </row>
    <row r="355" spans="1:8" x14ac:dyDescent="0.25">
      <c r="A355">
        <v>668</v>
      </c>
      <c r="B355">
        <f>VLOOKUP($B$2,'Standard Deposition Curves'!$B$24:$OL$29,(A355/2+1),FALSE)</f>
        <v>0</v>
      </c>
      <c r="C355"/>
      <c r="D355"/>
      <c r="E355"/>
      <c r="F355"/>
      <c r="G355"/>
      <c r="H355"/>
    </row>
    <row r="356" spans="1:8" x14ac:dyDescent="0.25">
      <c r="A356">
        <v>670</v>
      </c>
      <c r="B356">
        <f>VLOOKUP($B$2,'Standard Deposition Curves'!$B$24:$OL$29,(A356/2+1),FALSE)</f>
        <v>0</v>
      </c>
      <c r="C356"/>
      <c r="D356"/>
      <c r="E356"/>
      <c r="F356"/>
      <c r="G356"/>
      <c r="H356"/>
    </row>
    <row r="357" spans="1:8" x14ac:dyDescent="0.25">
      <c r="A357">
        <v>672</v>
      </c>
      <c r="B357">
        <f>VLOOKUP($B$2,'Standard Deposition Curves'!$B$24:$OL$29,(A357/2+1),FALSE)</f>
        <v>0</v>
      </c>
      <c r="C357"/>
      <c r="D357"/>
      <c r="E357"/>
      <c r="F357"/>
      <c r="G357"/>
      <c r="H357"/>
    </row>
    <row r="358" spans="1:8" x14ac:dyDescent="0.25">
      <c r="A358">
        <v>674</v>
      </c>
      <c r="B358">
        <f>VLOOKUP($B$2,'Standard Deposition Curves'!$B$24:$OL$29,(A358/2+1),FALSE)</f>
        <v>0</v>
      </c>
      <c r="C358"/>
      <c r="D358"/>
      <c r="E358"/>
      <c r="F358"/>
      <c r="G358"/>
      <c r="H358"/>
    </row>
    <row r="359" spans="1:8" x14ac:dyDescent="0.25">
      <c r="A359">
        <v>676</v>
      </c>
      <c r="B359">
        <f>VLOOKUP($B$2,'Standard Deposition Curves'!$B$24:$OL$29,(A359/2+1),FALSE)</f>
        <v>0</v>
      </c>
      <c r="C359"/>
      <c r="D359"/>
      <c r="E359"/>
      <c r="F359"/>
      <c r="G359"/>
      <c r="H359"/>
    </row>
    <row r="360" spans="1:8" x14ac:dyDescent="0.25">
      <c r="A360">
        <v>678</v>
      </c>
      <c r="B360">
        <f>VLOOKUP($B$2,'Standard Deposition Curves'!$B$24:$OL$29,(A360/2+1),FALSE)</f>
        <v>0</v>
      </c>
      <c r="C360"/>
      <c r="D360"/>
      <c r="E360"/>
      <c r="F360"/>
      <c r="G360"/>
      <c r="H360"/>
    </row>
    <row r="361" spans="1:8" x14ac:dyDescent="0.25">
      <c r="A361">
        <v>680</v>
      </c>
      <c r="B361">
        <f>VLOOKUP($B$2,'Standard Deposition Curves'!$B$24:$OL$29,(A361/2+1),FALSE)</f>
        <v>0</v>
      </c>
      <c r="C361"/>
      <c r="D361"/>
      <c r="E361"/>
      <c r="F361"/>
      <c r="G361"/>
      <c r="H361"/>
    </row>
    <row r="362" spans="1:8" x14ac:dyDescent="0.25">
      <c r="A362">
        <v>682</v>
      </c>
      <c r="B362">
        <f>VLOOKUP($B$2,'Standard Deposition Curves'!$B$24:$OL$29,(A362/2+1),FALSE)</f>
        <v>0</v>
      </c>
      <c r="C362"/>
      <c r="D362"/>
      <c r="E362"/>
      <c r="F362"/>
      <c r="G362"/>
      <c r="H362"/>
    </row>
    <row r="363" spans="1:8" x14ac:dyDescent="0.25">
      <c r="A363">
        <v>684</v>
      </c>
      <c r="B363">
        <f>VLOOKUP($B$2,'Standard Deposition Curves'!$B$24:$OL$29,(A363/2+1),FALSE)</f>
        <v>0</v>
      </c>
      <c r="C363"/>
      <c r="D363"/>
      <c r="E363"/>
      <c r="F363"/>
      <c r="G363"/>
      <c r="H363"/>
    </row>
    <row r="364" spans="1:8" x14ac:dyDescent="0.25">
      <c r="A364">
        <v>686</v>
      </c>
      <c r="B364">
        <f>VLOOKUP($B$2,'Standard Deposition Curves'!$B$24:$OL$29,(A364/2+1),FALSE)</f>
        <v>0</v>
      </c>
      <c r="C364"/>
      <c r="D364"/>
      <c r="E364"/>
      <c r="F364"/>
      <c r="G364"/>
      <c r="H364"/>
    </row>
    <row r="365" spans="1:8" x14ac:dyDescent="0.25">
      <c r="A365">
        <v>688</v>
      </c>
      <c r="B365">
        <f>VLOOKUP($B$2,'Standard Deposition Curves'!$B$24:$OL$29,(A365/2+1),FALSE)</f>
        <v>0</v>
      </c>
      <c r="C365"/>
      <c r="D365"/>
      <c r="E365"/>
      <c r="F365"/>
      <c r="G365"/>
      <c r="H365"/>
    </row>
    <row r="366" spans="1:8" x14ac:dyDescent="0.25">
      <c r="A366">
        <v>690</v>
      </c>
      <c r="B366">
        <f>VLOOKUP($B$2,'Standard Deposition Curves'!$B$24:$OL$29,(A366/2+1),FALSE)</f>
        <v>0</v>
      </c>
      <c r="C366"/>
      <c r="D366"/>
      <c r="E366"/>
      <c r="F366"/>
      <c r="G366"/>
      <c r="H366"/>
    </row>
    <row r="367" spans="1:8" x14ac:dyDescent="0.25">
      <c r="A367">
        <v>692</v>
      </c>
      <c r="B367">
        <f>VLOOKUP($B$2,'Standard Deposition Curves'!$B$24:$OL$29,(A367/2+1),FALSE)</f>
        <v>0</v>
      </c>
      <c r="C367"/>
      <c r="D367"/>
      <c r="E367"/>
      <c r="F367"/>
      <c r="G367"/>
      <c r="H367"/>
    </row>
    <row r="368" spans="1:8" x14ac:dyDescent="0.25">
      <c r="A368">
        <v>694</v>
      </c>
      <c r="B368">
        <f>VLOOKUP($B$2,'Standard Deposition Curves'!$B$24:$OL$29,(A368/2+1),FALSE)</f>
        <v>0</v>
      </c>
      <c r="C368"/>
      <c r="D368"/>
      <c r="E368"/>
      <c r="F368"/>
      <c r="G368"/>
      <c r="H368"/>
    </row>
    <row r="369" spans="1:8" x14ac:dyDescent="0.25">
      <c r="A369">
        <v>696</v>
      </c>
      <c r="B369">
        <f>VLOOKUP($B$2,'Standard Deposition Curves'!$B$24:$OL$29,(A369/2+1),FALSE)</f>
        <v>0</v>
      </c>
      <c r="C369"/>
      <c r="D369"/>
      <c r="E369"/>
      <c r="F369"/>
      <c r="G369"/>
      <c r="H369"/>
    </row>
    <row r="370" spans="1:8" x14ac:dyDescent="0.25">
      <c r="A370">
        <v>698</v>
      </c>
      <c r="B370">
        <f>VLOOKUP($B$2,'Standard Deposition Curves'!$B$24:$OL$29,(A370/2+1),FALSE)</f>
        <v>0</v>
      </c>
      <c r="C370"/>
      <c r="D370"/>
      <c r="E370"/>
      <c r="F370"/>
      <c r="G370"/>
      <c r="H370"/>
    </row>
    <row r="371" spans="1:8" x14ac:dyDescent="0.25">
      <c r="A371">
        <v>700</v>
      </c>
      <c r="B371">
        <f>VLOOKUP($B$2,'Standard Deposition Curves'!$B$24:$OL$29,(A371/2+1),FALSE)</f>
        <v>0</v>
      </c>
      <c r="C371"/>
      <c r="D371"/>
      <c r="E371"/>
      <c r="F371"/>
      <c r="G371"/>
      <c r="H371"/>
    </row>
    <row r="372" spans="1:8" x14ac:dyDescent="0.25">
      <c r="A372">
        <v>702</v>
      </c>
      <c r="B372">
        <f>VLOOKUP($B$2,'Standard Deposition Curves'!$B$24:$OL$29,(A372/2+1),FALSE)</f>
        <v>0</v>
      </c>
      <c r="C372"/>
      <c r="D372"/>
      <c r="E372"/>
      <c r="F372"/>
      <c r="G372"/>
      <c r="H372"/>
    </row>
    <row r="373" spans="1:8" x14ac:dyDescent="0.25">
      <c r="A373">
        <v>704</v>
      </c>
      <c r="B373">
        <f>VLOOKUP($B$2,'Standard Deposition Curves'!$B$24:$OL$29,(A373/2+1),FALSE)</f>
        <v>0</v>
      </c>
      <c r="C373"/>
      <c r="D373"/>
      <c r="E373"/>
      <c r="F373"/>
      <c r="G373"/>
      <c r="H373"/>
    </row>
    <row r="374" spans="1:8" x14ac:dyDescent="0.25">
      <c r="A374">
        <v>706</v>
      </c>
      <c r="B374">
        <f>VLOOKUP($B$2,'Standard Deposition Curves'!$B$24:$OL$29,(A374/2+1),FALSE)</f>
        <v>0</v>
      </c>
      <c r="C374"/>
      <c r="D374"/>
      <c r="E374"/>
      <c r="F374"/>
      <c r="G374"/>
      <c r="H374"/>
    </row>
    <row r="375" spans="1:8" x14ac:dyDescent="0.25">
      <c r="A375">
        <v>708</v>
      </c>
      <c r="B375">
        <f>VLOOKUP($B$2,'Standard Deposition Curves'!$B$24:$OL$29,(A375/2+1),FALSE)</f>
        <v>0</v>
      </c>
      <c r="C375"/>
      <c r="D375"/>
      <c r="E375"/>
      <c r="F375"/>
      <c r="G375"/>
      <c r="H375"/>
    </row>
    <row r="376" spans="1:8" x14ac:dyDescent="0.25">
      <c r="A376">
        <v>710</v>
      </c>
      <c r="B376">
        <f>VLOOKUP($B$2,'Standard Deposition Curves'!$B$24:$OL$29,(A376/2+1),FALSE)</f>
        <v>0</v>
      </c>
      <c r="C376"/>
      <c r="D376"/>
      <c r="E376"/>
      <c r="F376"/>
      <c r="G376"/>
      <c r="H376"/>
    </row>
    <row r="377" spans="1:8" x14ac:dyDescent="0.25">
      <c r="A377">
        <v>712</v>
      </c>
      <c r="B377">
        <f>VLOOKUP($B$2,'Standard Deposition Curves'!$B$24:$OL$29,(A377/2+1),FALSE)</f>
        <v>0</v>
      </c>
      <c r="C377"/>
      <c r="D377"/>
      <c r="E377"/>
      <c r="F377"/>
      <c r="G377"/>
      <c r="H377"/>
    </row>
    <row r="378" spans="1:8" x14ac:dyDescent="0.25">
      <c r="A378">
        <v>714</v>
      </c>
      <c r="B378">
        <f>VLOOKUP($B$2,'Standard Deposition Curves'!$B$24:$OL$29,(A378/2+1),FALSE)</f>
        <v>0</v>
      </c>
      <c r="C378"/>
      <c r="D378"/>
      <c r="E378"/>
      <c r="F378"/>
      <c r="G378"/>
      <c r="H378"/>
    </row>
    <row r="379" spans="1:8" x14ac:dyDescent="0.25">
      <c r="A379">
        <v>716</v>
      </c>
      <c r="B379">
        <f>VLOOKUP($B$2,'Standard Deposition Curves'!$B$24:$OL$29,(A379/2+1),FALSE)</f>
        <v>0</v>
      </c>
      <c r="C379"/>
      <c r="D379"/>
      <c r="E379"/>
      <c r="F379"/>
      <c r="G379"/>
      <c r="H379"/>
    </row>
    <row r="380" spans="1:8" x14ac:dyDescent="0.25">
      <c r="A380">
        <v>718</v>
      </c>
      <c r="B380">
        <f>VLOOKUP($B$2,'Standard Deposition Curves'!$B$24:$OL$29,(A380/2+1),FALSE)</f>
        <v>0</v>
      </c>
      <c r="C380"/>
      <c r="D380"/>
      <c r="E380"/>
      <c r="F380"/>
      <c r="G380"/>
      <c r="H380"/>
    </row>
    <row r="381" spans="1:8" x14ac:dyDescent="0.25">
      <c r="A381">
        <v>720</v>
      </c>
      <c r="B381">
        <f>VLOOKUP($B$2,'Standard Deposition Curves'!$B$24:$OL$29,(A381/2+1),FALSE)</f>
        <v>0</v>
      </c>
      <c r="C381"/>
      <c r="D381"/>
      <c r="E381"/>
      <c r="F381"/>
      <c r="G381"/>
      <c r="H381"/>
    </row>
    <row r="382" spans="1:8" x14ac:dyDescent="0.25">
      <c r="A382">
        <v>722</v>
      </c>
      <c r="B382">
        <f>VLOOKUP($B$2,'Standard Deposition Curves'!$B$24:$OL$29,(A382/2+1),FALSE)</f>
        <v>0</v>
      </c>
      <c r="C382"/>
      <c r="D382"/>
      <c r="E382"/>
      <c r="F382"/>
      <c r="G382"/>
      <c r="H382"/>
    </row>
    <row r="383" spans="1:8" x14ac:dyDescent="0.25">
      <c r="A383">
        <v>724</v>
      </c>
      <c r="B383">
        <f>VLOOKUP($B$2,'Standard Deposition Curves'!$B$24:$OL$29,(A383/2+1),FALSE)</f>
        <v>0</v>
      </c>
      <c r="C383"/>
      <c r="D383"/>
      <c r="E383"/>
      <c r="F383"/>
      <c r="G383"/>
      <c r="H383"/>
    </row>
    <row r="384" spans="1:8" x14ac:dyDescent="0.25">
      <c r="A384">
        <v>726</v>
      </c>
      <c r="B384">
        <f>VLOOKUP($B$2,'Standard Deposition Curves'!$B$24:$OL$29,(A384/2+1),FALSE)</f>
        <v>0</v>
      </c>
      <c r="C384"/>
      <c r="D384"/>
      <c r="E384"/>
      <c r="F384"/>
      <c r="G384"/>
      <c r="H384"/>
    </row>
    <row r="385" spans="1:8" x14ac:dyDescent="0.25">
      <c r="A385">
        <v>728</v>
      </c>
      <c r="B385">
        <f>VLOOKUP($B$2,'Standard Deposition Curves'!$B$24:$OL$29,(A385/2+1),FALSE)</f>
        <v>0</v>
      </c>
      <c r="C385"/>
      <c r="D385"/>
      <c r="E385"/>
      <c r="F385"/>
      <c r="G385"/>
      <c r="H385"/>
    </row>
    <row r="386" spans="1:8" x14ac:dyDescent="0.25">
      <c r="A386">
        <v>730</v>
      </c>
      <c r="B386">
        <f>VLOOKUP($B$2,'Standard Deposition Curves'!$B$24:$OL$29,(A386/2+1),FALSE)</f>
        <v>0</v>
      </c>
      <c r="C386"/>
      <c r="D386"/>
      <c r="E386"/>
      <c r="F386"/>
      <c r="G386"/>
      <c r="H386"/>
    </row>
    <row r="387" spans="1:8" x14ac:dyDescent="0.25">
      <c r="A387">
        <v>732</v>
      </c>
      <c r="B387">
        <f>VLOOKUP($B$2,'Standard Deposition Curves'!$B$24:$OL$29,(A387/2+1),FALSE)</f>
        <v>0</v>
      </c>
      <c r="C387"/>
      <c r="D387"/>
      <c r="E387"/>
      <c r="F387"/>
      <c r="G387"/>
      <c r="H387"/>
    </row>
    <row r="388" spans="1:8" x14ac:dyDescent="0.25">
      <c r="A388">
        <v>734</v>
      </c>
      <c r="B388">
        <f>VLOOKUP($B$2,'Standard Deposition Curves'!$B$24:$OL$29,(A388/2+1),FALSE)</f>
        <v>0</v>
      </c>
      <c r="C388"/>
      <c r="D388"/>
      <c r="E388"/>
      <c r="F388"/>
      <c r="G388"/>
      <c r="H388"/>
    </row>
    <row r="389" spans="1:8" x14ac:dyDescent="0.25">
      <c r="A389">
        <v>736</v>
      </c>
      <c r="B389">
        <f>VLOOKUP($B$2,'Standard Deposition Curves'!$B$24:$OL$29,(A389/2+1),FALSE)</f>
        <v>0</v>
      </c>
      <c r="C389"/>
      <c r="D389"/>
      <c r="E389"/>
      <c r="F389"/>
      <c r="G389"/>
      <c r="H389"/>
    </row>
    <row r="390" spans="1:8" x14ac:dyDescent="0.25">
      <c r="A390">
        <v>738</v>
      </c>
      <c r="B390">
        <f>VLOOKUP($B$2,'Standard Deposition Curves'!$B$24:$OL$29,(A390/2+1),FALSE)</f>
        <v>0</v>
      </c>
      <c r="C390"/>
      <c r="D390"/>
      <c r="E390"/>
      <c r="F390"/>
      <c r="G390"/>
      <c r="H390"/>
    </row>
    <row r="391" spans="1:8" x14ac:dyDescent="0.25">
      <c r="A391">
        <v>740</v>
      </c>
      <c r="B391">
        <f>VLOOKUP($B$2,'Standard Deposition Curves'!$B$24:$OL$29,(A391/2+1),FALSE)</f>
        <v>0</v>
      </c>
      <c r="C391"/>
      <c r="D391"/>
      <c r="E391"/>
      <c r="F391"/>
      <c r="G391"/>
      <c r="H391"/>
    </row>
    <row r="392" spans="1:8" x14ac:dyDescent="0.25">
      <c r="A392">
        <v>742</v>
      </c>
      <c r="B392">
        <f>VLOOKUP($B$2,'Standard Deposition Curves'!$B$24:$OL$29,(A392/2+1),FALSE)</f>
        <v>0</v>
      </c>
      <c r="C392"/>
      <c r="D392"/>
      <c r="E392"/>
      <c r="F392"/>
      <c r="G392"/>
      <c r="H392"/>
    </row>
    <row r="393" spans="1:8" x14ac:dyDescent="0.25">
      <c r="A393">
        <v>744</v>
      </c>
      <c r="B393">
        <f>VLOOKUP($B$2,'Standard Deposition Curves'!$B$24:$OL$29,(A393/2+1),FALSE)</f>
        <v>0</v>
      </c>
      <c r="C393"/>
      <c r="D393"/>
      <c r="E393"/>
      <c r="F393"/>
      <c r="G393"/>
      <c r="H393"/>
    </row>
    <row r="394" spans="1:8" x14ac:dyDescent="0.25">
      <c r="A394">
        <v>746</v>
      </c>
      <c r="B394">
        <f>VLOOKUP($B$2,'Standard Deposition Curves'!$B$24:$OL$29,(A394/2+1),FALSE)</f>
        <v>0</v>
      </c>
      <c r="C394"/>
      <c r="D394"/>
      <c r="E394"/>
      <c r="F394"/>
      <c r="G394"/>
      <c r="H394"/>
    </row>
    <row r="395" spans="1:8" x14ac:dyDescent="0.25">
      <c r="A395">
        <v>748</v>
      </c>
      <c r="B395">
        <f>VLOOKUP($B$2,'Standard Deposition Curves'!$B$24:$OL$29,(A395/2+1),FALSE)</f>
        <v>0</v>
      </c>
      <c r="C395"/>
      <c r="D395"/>
      <c r="E395"/>
      <c r="F395"/>
      <c r="G395"/>
      <c r="H395"/>
    </row>
    <row r="396" spans="1:8" x14ac:dyDescent="0.25">
      <c r="A396">
        <v>750</v>
      </c>
      <c r="B396">
        <f>VLOOKUP($B$2,'Standard Deposition Curves'!$B$24:$OL$29,(A396/2+1),FALSE)</f>
        <v>0</v>
      </c>
      <c r="C396"/>
      <c r="D396"/>
      <c r="E396"/>
      <c r="F396"/>
      <c r="G396"/>
      <c r="H396"/>
    </row>
    <row r="397" spans="1:8" x14ac:dyDescent="0.25">
      <c r="A397">
        <v>752</v>
      </c>
      <c r="B397">
        <f>VLOOKUP($B$2,'Standard Deposition Curves'!$B$24:$OL$29,(A397/2+1),FALSE)</f>
        <v>0</v>
      </c>
      <c r="C397"/>
      <c r="D397"/>
      <c r="E397"/>
      <c r="F397"/>
      <c r="G397"/>
      <c r="H397"/>
    </row>
    <row r="398" spans="1:8" x14ac:dyDescent="0.25">
      <c r="A398">
        <v>754</v>
      </c>
      <c r="B398">
        <f>VLOOKUP($B$2,'Standard Deposition Curves'!$B$24:$OL$29,(A398/2+1),FALSE)</f>
        <v>0</v>
      </c>
      <c r="C398"/>
      <c r="D398"/>
      <c r="E398"/>
      <c r="F398"/>
      <c r="G398"/>
      <c r="H398"/>
    </row>
    <row r="399" spans="1:8" x14ac:dyDescent="0.25">
      <c r="A399">
        <v>756</v>
      </c>
      <c r="B399">
        <f>VLOOKUP($B$2,'Standard Deposition Curves'!$B$24:$OL$29,(A399/2+1),FALSE)</f>
        <v>0</v>
      </c>
      <c r="C399"/>
      <c r="D399"/>
      <c r="E399"/>
      <c r="F399"/>
      <c r="G399"/>
      <c r="H399"/>
    </row>
    <row r="400" spans="1:8" x14ac:dyDescent="0.25">
      <c r="A400">
        <v>758</v>
      </c>
      <c r="B400">
        <f>VLOOKUP($B$2,'Standard Deposition Curves'!$B$24:$OL$29,(A400/2+1),FALSE)</f>
        <v>0</v>
      </c>
      <c r="C400"/>
      <c r="D400"/>
      <c r="E400"/>
      <c r="F400"/>
      <c r="G400"/>
      <c r="H400"/>
    </row>
    <row r="401" spans="1:8" x14ac:dyDescent="0.25">
      <c r="A401">
        <v>760</v>
      </c>
      <c r="B401">
        <f>VLOOKUP($B$2,'Standard Deposition Curves'!$B$24:$OL$29,(A401/2+1),FALSE)</f>
        <v>0</v>
      </c>
      <c r="C401"/>
      <c r="D401"/>
      <c r="E401"/>
      <c r="F401"/>
      <c r="G401"/>
      <c r="H401"/>
    </row>
    <row r="402" spans="1:8" x14ac:dyDescent="0.25">
      <c r="A402">
        <v>762</v>
      </c>
      <c r="B402">
        <f>VLOOKUP($B$2,'Standard Deposition Curves'!$B$24:$OL$29,(A402/2+1),FALSE)</f>
        <v>0</v>
      </c>
      <c r="C402"/>
      <c r="D402"/>
      <c r="E402"/>
      <c r="F402"/>
      <c r="G402"/>
      <c r="H402"/>
    </row>
    <row r="403" spans="1:8" x14ac:dyDescent="0.25">
      <c r="A403">
        <v>764</v>
      </c>
      <c r="B403">
        <f>VLOOKUP($B$2,'Standard Deposition Curves'!$B$24:$OL$29,(A403/2+1),FALSE)</f>
        <v>0</v>
      </c>
      <c r="C403"/>
      <c r="D403"/>
      <c r="E403"/>
      <c r="F403"/>
      <c r="G403"/>
      <c r="H403"/>
    </row>
    <row r="404" spans="1:8" x14ac:dyDescent="0.25">
      <c r="A404">
        <v>766</v>
      </c>
      <c r="B404">
        <f>VLOOKUP($B$2,'Standard Deposition Curves'!$B$24:$OL$29,(A404/2+1),FALSE)</f>
        <v>0</v>
      </c>
      <c r="C404"/>
      <c r="D404"/>
      <c r="E404"/>
      <c r="F404"/>
      <c r="G404"/>
      <c r="H404"/>
    </row>
    <row r="405" spans="1:8" x14ac:dyDescent="0.25">
      <c r="A405">
        <v>768</v>
      </c>
      <c r="B405">
        <f>VLOOKUP($B$2,'Standard Deposition Curves'!$B$24:$OL$29,(A405/2+1),FALSE)</f>
        <v>0</v>
      </c>
      <c r="C405"/>
      <c r="D405"/>
      <c r="E405"/>
      <c r="F405"/>
      <c r="G405"/>
      <c r="H405"/>
    </row>
    <row r="406" spans="1:8" x14ac:dyDescent="0.25">
      <c r="A406">
        <v>770</v>
      </c>
      <c r="B406">
        <f>VLOOKUP($B$2,'Standard Deposition Curves'!$B$24:$OL$29,(A406/2+1),FALSE)</f>
        <v>0</v>
      </c>
      <c r="C406"/>
      <c r="D406"/>
      <c r="E406"/>
      <c r="F406"/>
      <c r="G406"/>
      <c r="H406"/>
    </row>
    <row r="407" spans="1:8" x14ac:dyDescent="0.25">
      <c r="A407">
        <v>772</v>
      </c>
      <c r="B407">
        <f>VLOOKUP($B$2,'Standard Deposition Curves'!$B$24:$OL$29,(A407/2+1),FALSE)</f>
        <v>0</v>
      </c>
      <c r="C407"/>
      <c r="D407"/>
      <c r="E407"/>
      <c r="F407"/>
      <c r="G407"/>
      <c r="H407"/>
    </row>
    <row r="408" spans="1:8" x14ac:dyDescent="0.25">
      <c r="A408">
        <v>774</v>
      </c>
      <c r="B408">
        <f>VLOOKUP($B$2,'Standard Deposition Curves'!$B$24:$OL$29,(A408/2+1),FALSE)</f>
        <v>0</v>
      </c>
      <c r="C408"/>
      <c r="D408"/>
      <c r="E408"/>
      <c r="F408"/>
      <c r="G408"/>
      <c r="H408"/>
    </row>
    <row r="409" spans="1:8" x14ac:dyDescent="0.25">
      <c r="A409">
        <v>776</v>
      </c>
      <c r="B409">
        <f>VLOOKUP($B$2,'Standard Deposition Curves'!$B$24:$OL$29,(A409/2+1),FALSE)</f>
        <v>0</v>
      </c>
      <c r="C409"/>
      <c r="D409"/>
      <c r="E409"/>
      <c r="F409"/>
      <c r="G409"/>
      <c r="H409"/>
    </row>
    <row r="410" spans="1:8" x14ac:dyDescent="0.25">
      <c r="A410">
        <v>778</v>
      </c>
      <c r="B410">
        <f>VLOOKUP($B$2,'Standard Deposition Curves'!$B$24:$OL$29,(A410/2+1),FALSE)</f>
        <v>0</v>
      </c>
      <c r="C410"/>
      <c r="D410"/>
      <c r="E410"/>
      <c r="F410"/>
      <c r="G410"/>
      <c r="H410"/>
    </row>
    <row r="411" spans="1:8" x14ac:dyDescent="0.25">
      <c r="A411">
        <v>780</v>
      </c>
      <c r="B411">
        <f>VLOOKUP($B$2,'Standard Deposition Curves'!$B$24:$OL$29,(A411/2+1),FALSE)</f>
        <v>0</v>
      </c>
      <c r="C411"/>
      <c r="D411"/>
      <c r="E411"/>
      <c r="F411"/>
      <c r="G411"/>
      <c r="H411"/>
    </row>
    <row r="412" spans="1:8" x14ac:dyDescent="0.25">
      <c r="A412">
        <v>782</v>
      </c>
      <c r="B412">
        <f>VLOOKUP($B$2,'Standard Deposition Curves'!$B$24:$OL$29,(A412/2+1),FALSE)</f>
        <v>0</v>
      </c>
      <c r="C412"/>
      <c r="D412"/>
      <c r="E412"/>
      <c r="F412"/>
      <c r="G412"/>
      <c r="H412"/>
    </row>
    <row r="413" spans="1:8" x14ac:dyDescent="0.25">
      <c r="A413">
        <v>784</v>
      </c>
      <c r="B413">
        <f>VLOOKUP($B$2,'Standard Deposition Curves'!$B$24:$OL$29,(A413/2+1),FALSE)</f>
        <v>0</v>
      </c>
      <c r="C413"/>
      <c r="D413"/>
      <c r="E413"/>
      <c r="F413"/>
      <c r="G413"/>
      <c r="H413"/>
    </row>
    <row r="414" spans="1:8" x14ac:dyDescent="0.25">
      <c r="A414">
        <v>786</v>
      </c>
      <c r="B414">
        <f>VLOOKUP($B$2,'Standard Deposition Curves'!$B$24:$OL$29,(A414/2+1),FALSE)</f>
        <v>0</v>
      </c>
      <c r="C414"/>
      <c r="D414"/>
      <c r="E414"/>
      <c r="F414"/>
      <c r="G414"/>
      <c r="H414"/>
    </row>
    <row r="415" spans="1:8" x14ac:dyDescent="0.25">
      <c r="A415">
        <v>788</v>
      </c>
      <c r="B415">
        <f>VLOOKUP($B$2,'Standard Deposition Curves'!$B$24:$OL$29,(A415/2+1),FALSE)</f>
        <v>0</v>
      </c>
      <c r="C415"/>
      <c r="D415"/>
      <c r="E415"/>
      <c r="F415"/>
      <c r="G415"/>
      <c r="H415"/>
    </row>
    <row r="416" spans="1:8" x14ac:dyDescent="0.25">
      <c r="A416">
        <v>790</v>
      </c>
      <c r="B416">
        <f>VLOOKUP($B$2,'Standard Deposition Curves'!$B$24:$OL$29,(A416/2+1),FALSE)</f>
        <v>0</v>
      </c>
      <c r="C416"/>
      <c r="D416"/>
      <c r="E416"/>
      <c r="F416"/>
      <c r="G416"/>
      <c r="H416"/>
    </row>
    <row r="417" spans="1:8" x14ac:dyDescent="0.25">
      <c r="A417">
        <v>792</v>
      </c>
      <c r="B417">
        <f>VLOOKUP($B$2,'Standard Deposition Curves'!$B$24:$OL$29,(A417/2+1),FALSE)</f>
        <v>0</v>
      </c>
      <c r="C417"/>
      <c r="D417"/>
      <c r="E417"/>
      <c r="F417"/>
      <c r="G417"/>
      <c r="H417"/>
    </row>
    <row r="418" spans="1:8" x14ac:dyDescent="0.25">
      <c r="A418">
        <v>794</v>
      </c>
      <c r="B418">
        <f>VLOOKUP($B$2,'Standard Deposition Curves'!$B$24:$OL$29,(A418/2+1),FALSE)</f>
        <v>0</v>
      </c>
      <c r="C418"/>
      <c r="D418"/>
      <c r="E418"/>
      <c r="F418"/>
      <c r="G418"/>
      <c r="H418"/>
    </row>
    <row r="419" spans="1:8" x14ac:dyDescent="0.25">
      <c r="A419">
        <v>796</v>
      </c>
      <c r="B419">
        <f>VLOOKUP($B$2,'Standard Deposition Curves'!$B$24:$OL$29,(A419/2+1),FALSE)</f>
        <v>0</v>
      </c>
      <c r="C419"/>
      <c r="D419"/>
      <c r="E419"/>
      <c r="F419"/>
      <c r="G419"/>
      <c r="H419"/>
    </row>
  </sheetData>
  <sheetProtection algorithmName="SHA-512" hashValue="yUzwpijCnhfvPwGUCx2nOFEl2RcqP2xBFQTWnHX/VR373xhbKY+D9jl9ZNUbA6QjIXeHUNOg0TDZoZeF+vMj9w==" saltValue="PpkKBbCmHZnWUnUocOGciQ==" spinCount="100000" sheet="1" objects="1" scenarios="1"/>
  <conditionalFormatting sqref="C22:C171">
    <cfRule type="cellIs" dxfId="134" priority="28" operator="lessThan">
      <formula>$F$7</formula>
    </cfRule>
    <cfRule type="cellIs" dxfId="133" priority="29" operator="equal">
      <formula>$F$7</formula>
    </cfRule>
    <cfRule type="cellIs" dxfId="132" priority="30" operator="greaterThan">
      <formula>$F$7</formula>
    </cfRule>
  </conditionalFormatting>
  <conditionalFormatting sqref="G22:G171">
    <cfRule type="cellIs" dxfId="131" priority="25" operator="lessThan">
      <formula>$F$11</formula>
    </cfRule>
    <cfRule type="cellIs" dxfId="130" priority="26" operator="equal">
      <formula>$F$11</formula>
    </cfRule>
    <cfRule type="cellIs" dxfId="129" priority="27" operator="greaterThan">
      <formula>$F$11</formula>
    </cfRule>
  </conditionalFormatting>
  <conditionalFormatting sqref="D22:D171">
    <cfRule type="cellIs" dxfId="128" priority="22" operator="lessThan">
      <formula>$F$8</formula>
    </cfRule>
    <cfRule type="cellIs" dxfId="127" priority="23" operator="equal">
      <formula>$F$8</formula>
    </cfRule>
    <cfRule type="cellIs" dxfId="126" priority="24" operator="greaterThan">
      <formula>$F$8</formula>
    </cfRule>
  </conditionalFormatting>
  <conditionalFormatting sqref="E22:E171">
    <cfRule type="cellIs" dxfId="125" priority="19" operator="lessThan">
      <formula>$F$9</formula>
    </cfRule>
    <cfRule type="cellIs" dxfId="124" priority="20" operator="equal">
      <formula>$F$9</formula>
    </cfRule>
    <cfRule type="cellIs" dxfId="123" priority="21" operator="greaterThan">
      <formula>$F$9</formula>
    </cfRule>
  </conditionalFormatting>
  <conditionalFormatting sqref="F22:F171">
    <cfRule type="cellIs" dxfId="122" priority="16" operator="lessThan">
      <formula>$F$10</formula>
    </cfRule>
    <cfRule type="cellIs" dxfId="121" priority="17" operator="equal">
      <formula>$F$10</formula>
    </cfRule>
    <cfRule type="cellIs" dxfId="120" priority="18" operator="greaterThan">
      <formula>$F$10</formula>
    </cfRule>
  </conditionalFormatting>
  <conditionalFormatting sqref="C172:C221">
    <cfRule type="cellIs" dxfId="119" priority="13" operator="lessThan">
      <formula>$F$7</formula>
    </cfRule>
    <cfRule type="cellIs" dxfId="118" priority="14" operator="equal">
      <formula>$F$7</formula>
    </cfRule>
    <cfRule type="cellIs" dxfId="117" priority="15" operator="greaterThan">
      <formula>$F$7</formula>
    </cfRule>
  </conditionalFormatting>
  <conditionalFormatting sqref="G172:G221">
    <cfRule type="cellIs" dxfId="116" priority="10" operator="lessThan">
      <formula>$F$11</formula>
    </cfRule>
    <cfRule type="cellIs" dxfId="115" priority="11" operator="equal">
      <formula>$F$11</formula>
    </cfRule>
    <cfRule type="cellIs" dxfId="114" priority="12" operator="greaterThan">
      <formula>$F$11</formula>
    </cfRule>
  </conditionalFormatting>
  <conditionalFormatting sqref="D172:D221">
    <cfRule type="cellIs" dxfId="113" priority="7" operator="lessThan">
      <formula>$F$8</formula>
    </cfRule>
    <cfRule type="cellIs" dxfId="112" priority="8" operator="equal">
      <formula>$F$8</formula>
    </cfRule>
    <cfRule type="cellIs" dxfId="111" priority="9" operator="greaterThan">
      <formula>$F$8</formula>
    </cfRule>
  </conditionalFormatting>
  <conditionalFormatting sqref="E172:E221">
    <cfRule type="cellIs" dxfId="110" priority="4" operator="lessThan">
      <formula>$F$9</formula>
    </cfRule>
    <cfRule type="cellIs" dxfId="109" priority="5" operator="equal">
      <formula>$F$9</formula>
    </cfRule>
    <cfRule type="cellIs" dxfId="108" priority="6" operator="greaterThan">
      <formula>$F$9</formula>
    </cfRule>
  </conditionalFormatting>
  <conditionalFormatting sqref="F172:F221">
    <cfRule type="cellIs" dxfId="107" priority="1" operator="lessThan">
      <formula>$F$10</formula>
    </cfRule>
    <cfRule type="cellIs" dxfId="106" priority="2" operator="equal">
      <formula>$F$10</formula>
    </cfRule>
    <cfRule type="cellIs" dxfId="105" priority="3" operator="greaterThan">
      <formula>$F$10</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19"/>
  <sheetViews>
    <sheetView workbookViewId="0"/>
  </sheetViews>
  <sheetFormatPr defaultRowHeight="15" x14ac:dyDescent="0.25"/>
  <cols>
    <col min="1" max="1" width="22.42578125" style="8" bestFit="1" customWidth="1"/>
    <col min="2" max="2" width="14.42578125" style="8" bestFit="1" customWidth="1"/>
    <col min="3" max="7" width="11" style="8" customWidth="1"/>
    <col min="8" max="8" width="22.42578125" style="8" bestFit="1" customWidth="1"/>
    <col min="9" max="16384" width="9.140625" style="8"/>
  </cols>
  <sheetData>
    <row r="1" spans="1:8" x14ac:dyDescent="0.25">
      <c r="A1" t="s">
        <v>19</v>
      </c>
      <c r="B1">
        <f>'Assessment details'!B4</f>
        <v>500</v>
      </c>
      <c r="C1" t="str">
        <f>'Assessment details'!C4</f>
        <v>g/L</v>
      </c>
      <c r="D1"/>
      <c r="E1" t="s">
        <v>31</v>
      </c>
      <c r="F1" t="str">
        <f>IF('Assessment details'!B15="NO","Not assessed",(IF('Assessment details'!B18="NO","Not assessed",(IF(SUM(B7:B11)=0,"No data",(IF(SUM(E14:E18)=0,"Acceptable","Not acceptable")))))))</f>
        <v>Acceptable</v>
      </c>
      <c r="G1"/>
      <c r="H1"/>
    </row>
    <row r="2" spans="1:8" x14ac:dyDescent="0.25">
      <c r="A2" t="s">
        <v>1</v>
      </c>
      <c r="B2" t="str">
        <f>'Assessment details'!$B$17</f>
        <v>COARSE</v>
      </c>
      <c r="C2"/>
      <c r="D2"/>
      <c r="E2"/>
      <c r="F2"/>
      <c r="G2"/>
      <c r="H2"/>
    </row>
    <row r="3" spans="1:8" x14ac:dyDescent="0.25">
      <c r="A3" t="s">
        <v>23</v>
      </c>
      <c r="B3">
        <f>'Assessment details'!B19</f>
        <v>2100</v>
      </c>
      <c r="C3" t="str">
        <f>'Assessment details'!C19</f>
        <v>mL/ha</v>
      </c>
      <c r="D3"/>
      <c r="E3"/>
      <c r="F3"/>
      <c r="G3"/>
      <c r="H3"/>
    </row>
    <row r="4" spans="1:8" x14ac:dyDescent="0.25">
      <c r="A4" t="s">
        <v>22</v>
      </c>
      <c r="B4">
        <f>B3*(B1/1000)</f>
        <v>1050</v>
      </c>
      <c r="C4" t="s">
        <v>13</v>
      </c>
      <c r="D4"/>
      <c r="E4" t="s">
        <v>72</v>
      </c>
      <c r="F4"/>
      <c r="G4"/>
      <c r="H4" t="s">
        <v>71</v>
      </c>
    </row>
    <row r="5" spans="1:8" x14ac:dyDescent="0.25">
      <c r="A5"/>
      <c r="B5"/>
      <c r="C5"/>
      <c r="D5"/>
      <c r="E5"/>
      <c r="F5"/>
      <c r="G5"/>
      <c r="H5"/>
    </row>
    <row r="6" spans="1:8" x14ac:dyDescent="0.25">
      <c r="A6"/>
      <c r="B6" t="s">
        <v>27</v>
      </c>
      <c r="C6"/>
      <c r="D6"/>
      <c r="E6"/>
      <c r="F6"/>
      <c r="G6"/>
      <c r="H6"/>
    </row>
    <row r="7" spans="1:8" x14ac:dyDescent="0.25">
      <c r="A7" t="s">
        <v>2</v>
      </c>
      <c r="B7">
        <f>'Assessment details'!B8</f>
        <v>10</v>
      </c>
      <c r="C7" s="28" t="s">
        <v>12</v>
      </c>
      <c r="D7">
        <f>B7/1000000*45000/0.03</f>
        <v>15.000000000000002</v>
      </c>
      <c r="E7" t="s">
        <v>13</v>
      </c>
      <c r="F7">
        <f>D7/$B$4</f>
        <v>1.4285714285714287E-2</v>
      </c>
      <c r="G7" t="s">
        <v>18</v>
      </c>
      <c r="H7"/>
    </row>
    <row r="8" spans="1:8" x14ac:dyDescent="0.25">
      <c r="A8" t="s">
        <v>3</v>
      </c>
      <c r="B8">
        <f>'Assessment details'!B9</f>
        <v>7.5</v>
      </c>
      <c r="C8" t="s">
        <v>13</v>
      </c>
      <c r="D8">
        <f>B8</f>
        <v>7.5</v>
      </c>
      <c r="E8" t="s">
        <v>13</v>
      </c>
      <c r="F8">
        <f t="shared" ref="F8:F11" si="0">D8/$B$4</f>
        <v>7.1428571428571426E-3</v>
      </c>
      <c r="G8" t="s">
        <v>18</v>
      </c>
      <c r="H8"/>
    </row>
    <row r="9" spans="1:8" x14ac:dyDescent="0.25">
      <c r="A9" t="s">
        <v>6</v>
      </c>
      <c r="B9">
        <f>'Assessment details'!B10</f>
        <v>9999999</v>
      </c>
      <c r="C9" t="s">
        <v>13</v>
      </c>
      <c r="D9">
        <f t="shared" ref="D9:D10" si="1">B9</f>
        <v>9999999</v>
      </c>
      <c r="E9" t="s">
        <v>13</v>
      </c>
      <c r="F9">
        <f t="shared" si="0"/>
        <v>9523.8085714285717</v>
      </c>
      <c r="G9" t="s">
        <v>18</v>
      </c>
      <c r="H9"/>
    </row>
    <row r="10" spans="1:8" x14ac:dyDescent="0.25">
      <c r="A10" t="s">
        <v>4</v>
      </c>
      <c r="B10">
        <f>'Assessment details'!B11</f>
        <v>31</v>
      </c>
      <c r="C10" t="s">
        <v>13</v>
      </c>
      <c r="D10">
        <f t="shared" si="1"/>
        <v>31</v>
      </c>
      <c r="E10" t="s">
        <v>13</v>
      </c>
      <c r="F10">
        <f t="shared" si="0"/>
        <v>2.9523809523809525E-2</v>
      </c>
      <c r="G10" t="s">
        <v>18</v>
      </c>
      <c r="H10"/>
    </row>
    <row r="11" spans="1:8" x14ac:dyDescent="0.25">
      <c r="A11" t="s">
        <v>5</v>
      </c>
      <c r="B11">
        <f>'Assessment details'!B12</f>
        <v>500</v>
      </c>
      <c r="C11" t="s">
        <v>14</v>
      </c>
      <c r="D11">
        <f>B11*3000/1000</f>
        <v>1500</v>
      </c>
      <c r="E11" t="s">
        <v>13</v>
      </c>
      <c r="F11">
        <f t="shared" si="0"/>
        <v>1.4285714285714286</v>
      </c>
      <c r="G11" t="s">
        <v>18</v>
      </c>
      <c r="H11"/>
    </row>
    <row r="12" spans="1:8" x14ac:dyDescent="0.25">
      <c r="A12"/>
      <c r="B12"/>
      <c r="C12"/>
      <c r="D12"/>
      <c r="E12"/>
      <c r="F12"/>
      <c r="G12"/>
      <c r="H12"/>
    </row>
    <row r="13" spans="1:8" x14ac:dyDescent="0.25">
      <c r="A13" t="s">
        <v>25</v>
      </c>
      <c r="B13" t="s">
        <v>26</v>
      </c>
      <c r="C13"/>
      <c r="D13"/>
      <c r="E13" t="s">
        <v>70</v>
      </c>
      <c r="F13"/>
      <c r="G13"/>
      <c r="H13"/>
    </row>
    <row r="14" spans="1:8" x14ac:dyDescent="0.25">
      <c r="A14" t="s">
        <v>7</v>
      </c>
      <c r="B14">
        <f>IF('Assessment details'!B8="","Not yet assessed",(IF((ISNUMBER(((INDEX(C22:H221,MATCH(F7,C22:C221,-1),6))+2))),(IF(((INDEX(C22:H221,MATCH(F7,C22:C221,-1),6))+2)&lt;=400,((INDEX(C22:H221,MATCH(F7,C22:C221,-1),6))+2),"Over 400 metres")),0)))</f>
        <v>10</v>
      </c>
      <c r="C14"/>
      <c r="D14"/>
      <c r="E14">
        <f>IF(B14=$H$4,1,0)</f>
        <v>0</v>
      </c>
      <c r="F14"/>
      <c r="G14"/>
      <c r="H14"/>
    </row>
    <row r="15" spans="1:8" x14ac:dyDescent="0.25">
      <c r="A15" t="s">
        <v>8</v>
      </c>
      <c r="B15">
        <f>IF('Assessment details'!B9="","Not yet assessed",(IF((ISNUMBER(((INDEX(D22:H221,MATCH(F8,D22:D221,-1),5))+2))),(IF(((INDEX(D22:H221,MATCH(F8,D22:D221,-1),5))+2)&lt;=400,((INDEX(D22:H221,MATCH(F8,D22:D221,-1),5))+2),"Over 400 metres")),0)))</f>
        <v>26</v>
      </c>
      <c r="C15"/>
      <c r="D15"/>
      <c r="E15">
        <f>IF(B15=$H$4,1,0)</f>
        <v>0</v>
      </c>
      <c r="F15"/>
      <c r="G15"/>
      <c r="H15"/>
    </row>
    <row r="16" spans="1:8" x14ac:dyDescent="0.25">
      <c r="A16" t="s">
        <v>24</v>
      </c>
      <c r="B16">
        <f>IF('Assessment details'!B10="","Not yet assessed",(IF((ISNUMBER(((INDEX(E22:H221,MATCH(F9,E22:E221,-1),4))+2))),(IF(((INDEX(E22:H221,MATCH(F9,E22:E221,-1),4))+2)&lt;=400,((INDEX(E22:H221,MATCH(F9,E22:E221,-1),4))+2),"Over 400 metres")),0)))</f>
        <v>0</v>
      </c>
      <c r="C16"/>
      <c r="D16"/>
      <c r="E16">
        <f>IF(B16=$H$4,1,0)</f>
        <v>0</v>
      </c>
      <c r="F16"/>
      <c r="G16"/>
      <c r="H16"/>
    </row>
    <row r="17" spans="1:8" x14ac:dyDescent="0.25">
      <c r="A17" t="s">
        <v>9</v>
      </c>
      <c r="B17">
        <f>IF('Assessment details'!B11="","Not yet assessed",(IF((ISNUMBER(((INDEX(F22:H221,MATCH(F10,F22:F221,-1),3))+2))),(IF(((INDEX(F22:H221,MATCH(F10,F22:F221,-1),3))+2)&lt;=400,((INDEX(F22:H221,MATCH(F10,F22:F221,-1),3))+2),"Over 400 metres")),0)))</f>
        <v>0</v>
      </c>
      <c r="C17"/>
      <c r="D17"/>
      <c r="E17">
        <f>IF(B17=$H$4,1,0)</f>
        <v>0</v>
      </c>
      <c r="F17"/>
      <c r="G17"/>
      <c r="H17"/>
    </row>
    <row r="18" spans="1:8" x14ac:dyDescent="0.25">
      <c r="A18" t="s">
        <v>10</v>
      </c>
      <c r="B18">
        <f>IF('Assessment details'!B12="","Not yet assessed",(IF((ISNUMBER(((INDEX(G22:H221,MATCH(F11,G22:G221,-1),2))+2))),(IF(((INDEX(G22:H221,MATCH(F11,G22:G221,-1),2))+2)&lt;=400,((INDEX(G22:H221,MATCH(F11,G22:G221,-1),2))+2),"Over 400 metres")),0)))</f>
        <v>0</v>
      </c>
      <c r="C18"/>
      <c r="D18"/>
      <c r="E18">
        <f>IF(B18=$H$4,1,0)</f>
        <v>0</v>
      </c>
      <c r="F18"/>
      <c r="G18"/>
      <c r="H18"/>
    </row>
    <row r="19" spans="1:8" x14ac:dyDescent="0.25">
      <c r="A19"/>
      <c r="B19"/>
      <c r="C19"/>
      <c r="D19"/>
      <c r="E19"/>
      <c r="F19"/>
      <c r="G19"/>
      <c r="H19"/>
    </row>
    <row r="20" spans="1:8" x14ac:dyDescent="0.25">
      <c r="A20"/>
      <c r="B20"/>
      <c r="C20"/>
      <c r="D20"/>
      <c r="E20"/>
      <c r="F20"/>
      <c r="G20"/>
      <c r="H20"/>
    </row>
    <row r="21" spans="1:8" x14ac:dyDescent="0.25">
      <c r="A21" t="s">
        <v>0</v>
      </c>
      <c r="B21" t="s">
        <v>11</v>
      </c>
      <c r="C21" t="s">
        <v>7</v>
      </c>
      <c r="D21" t="s">
        <v>8</v>
      </c>
      <c r="E21" t="s">
        <v>24</v>
      </c>
      <c r="F21" t="s">
        <v>9</v>
      </c>
      <c r="G21" t="s">
        <v>10</v>
      </c>
      <c r="H21" t="s">
        <v>0</v>
      </c>
    </row>
    <row r="22" spans="1:8" x14ac:dyDescent="0.25">
      <c r="A22">
        <v>2</v>
      </c>
      <c r="B22">
        <f>VLOOKUP($B$2,'Standard Deposition Curves'!$B$6:$OL$11,(A22/2+1),FALSE)</f>
        <v>3.1613229571984439E-2</v>
      </c>
      <c r="C22">
        <f>AVERAGE(AVERAGE(B22:B23),B23,AVERAGE(B23:B24))</f>
        <v>2.3942153047989623E-2</v>
      </c>
      <c r="D22">
        <f>AVERAGE(AVERAGE(B22:B23),B23,AVERAGE(B23:B24))</f>
        <v>2.3942153047989623E-2</v>
      </c>
      <c r="E22">
        <f>AVERAGE(AVERAGE(B22:B23),B23,AVERAGE(B23:B24))</f>
        <v>2.3942153047989623E-2</v>
      </c>
      <c r="F22">
        <f>AVERAGE(B22:B32)</f>
        <v>1.5521489211177925E-2</v>
      </c>
      <c r="G22">
        <f>AVERAGE(B22:B72)</f>
        <v>5.4064431219958808E-3</v>
      </c>
      <c r="H22">
        <v>2</v>
      </c>
    </row>
    <row r="23" spans="1:8" x14ac:dyDescent="0.25">
      <c r="A23">
        <v>4</v>
      </c>
      <c r="B23">
        <f>VLOOKUP($B$2,'Standard Deposition Curves'!$B$6:$OL$11,(A23/2+1),FALSE)</f>
        <v>2.3284435797665367E-2</v>
      </c>
      <c r="C23">
        <f t="shared" ref="C23:C86" si="2">AVERAGE(AVERAGE(B23:B24),B24,AVERAGE(B24:B25))</f>
        <v>1.9201945525291832E-2</v>
      </c>
      <c r="D23">
        <f t="shared" ref="D23:D86" si="3">AVERAGE(AVERAGE(B23:B24),B24,AVERAGE(B24:B25))</f>
        <v>1.9201945525291832E-2</v>
      </c>
      <c r="E23">
        <f t="shared" ref="E23:E86" si="4">AVERAGE(AVERAGE(B23:B24),B24,AVERAGE(B24:B25))</f>
        <v>1.9201945525291832E-2</v>
      </c>
      <c r="F23">
        <f t="shared" ref="F23:F86" si="5">AVERAGE(B23:B33)</f>
        <v>1.337746727980191E-2</v>
      </c>
      <c r="G23">
        <f t="shared" ref="G23:G86" si="6">AVERAGE(B23:B73)</f>
        <v>4.8120474555580972E-3</v>
      </c>
      <c r="H23">
        <v>4</v>
      </c>
    </row>
    <row r="24" spans="1:8" x14ac:dyDescent="0.25">
      <c r="A24">
        <v>6</v>
      </c>
      <c r="B24">
        <f>VLOOKUP($B$2,'Standard Deposition Curves'!$B$6:$OL$11,(A24/2+1),FALSE)</f>
        <v>1.8901945525291831E-2</v>
      </c>
      <c r="C24">
        <f t="shared" si="2"/>
        <v>1.6472373540856032E-2</v>
      </c>
      <c r="D24">
        <f t="shared" si="3"/>
        <v>1.6472373540856032E-2</v>
      </c>
      <c r="E24">
        <f t="shared" si="4"/>
        <v>1.6472373540856032E-2</v>
      </c>
      <c r="F24">
        <f t="shared" si="5"/>
        <v>1.1915168022638839E-2</v>
      </c>
      <c r="G24">
        <f t="shared" si="6"/>
        <v>4.3805458152132437E-3</v>
      </c>
      <c r="H24">
        <v>6</v>
      </c>
    </row>
    <row r="25" spans="1:8" x14ac:dyDescent="0.25">
      <c r="A25">
        <v>8</v>
      </c>
      <c r="B25">
        <f>VLOOKUP($B$2,'Standard Deposition Curves'!$B$6:$OL$11,(A25/2+1),FALSE)</f>
        <v>1.6319455252918287E-2</v>
      </c>
      <c r="C25">
        <f t="shared" si="2"/>
        <v>1.4713307392996108E-2</v>
      </c>
      <c r="D25">
        <f t="shared" si="3"/>
        <v>1.4713307392996108E-2</v>
      </c>
      <c r="E25">
        <f t="shared" si="4"/>
        <v>1.4713307392996108E-2</v>
      </c>
      <c r="F25">
        <f t="shared" si="5"/>
        <v>1.0776904846126638E-2</v>
      </c>
      <c r="G25">
        <f t="shared" si="6"/>
        <v>4.0345597009231703E-3</v>
      </c>
      <c r="H25">
        <v>8</v>
      </c>
    </row>
    <row r="26" spans="1:8" x14ac:dyDescent="0.25">
      <c r="A26">
        <v>10</v>
      </c>
      <c r="B26">
        <f>VLOOKUP($B$2,'Standard Deposition Curves'!$B$6:$OL$11,(A26/2+1),FALSE)</f>
        <v>1.4654474708171206E-2</v>
      </c>
      <c r="C26">
        <f t="shared" si="2"/>
        <v>1.3378761348897537E-2</v>
      </c>
      <c r="D26">
        <f t="shared" si="3"/>
        <v>1.3378761348897537E-2</v>
      </c>
      <c r="E26">
        <f t="shared" si="4"/>
        <v>1.3378761348897537E-2</v>
      </c>
      <c r="F26">
        <f t="shared" si="5"/>
        <v>9.7999504775380265E-3</v>
      </c>
      <c r="G26">
        <f t="shared" si="6"/>
        <v>3.7388758678568697E-3</v>
      </c>
      <c r="H26">
        <v>10</v>
      </c>
    </row>
    <row r="27" spans="1:8" x14ac:dyDescent="0.25">
      <c r="A27">
        <v>12</v>
      </c>
      <c r="B27">
        <f>VLOOKUP($B$2,'Standard Deposition Curves'!$B$6:$OL$11,(A27/2+1),FALSE)</f>
        <v>1.3342490272373541E-2</v>
      </c>
      <c r="C27">
        <f t="shared" si="2"/>
        <v>1.228736057068742E-2</v>
      </c>
      <c r="D27">
        <f t="shared" si="3"/>
        <v>1.228736057068742E-2</v>
      </c>
      <c r="E27">
        <f t="shared" si="4"/>
        <v>1.228736057068742E-2</v>
      </c>
      <c r="F27">
        <f t="shared" si="5"/>
        <v>8.9050654403961815E-3</v>
      </c>
      <c r="G27">
        <f t="shared" si="6"/>
        <v>3.4755154497596698E-3</v>
      </c>
      <c r="H27">
        <v>12</v>
      </c>
    </row>
    <row r="28" spans="1:8" x14ac:dyDescent="0.25">
      <c r="A28">
        <v>14</v>
      </c>
      <c r="B28">
        <f>VLOOKUP($B$2,'Standard Deposition Curves'!$B$6:$OL$11,(A28/2+1),FALSE)</f>
        <v>1.2248132295719845E-2</v>
      </c>
      <c r="C28">
        <f t="shared" si="2"/>
        <v>1.1382250324254215E-2</v>
      </c>
      <c r="D28">
        <f t="shared" si="3"/>
        <v>1.1382250324254215E-2</v>
      </c>
      <c r="E28">
        <f t="shared" si="4"/>
        <v>1.1382250324254215E-2</v>
      </c>
      <c r="F28">
        <f t="shared" si="5"/>
        <v>8.063795542978423E-3</v>
      </c>
      <c r="G28">
        <f t="shared" si="6"/>
        <v>3.2374760814831765E-3</v>
      </c>
      <c r="H28">
        <v>14</v>
      </c>
    </row>
    <row r="29" spans="1:8" x14ac:dyDescent="0.25">
      <c r="A29">
        <v>16</v>
      </c>
      <c r="B29">
        <f>VLOOKUP($B$2,'Standard Deposition Curves'!$B$6:$OL$11,(A29/2+1),FALSE)</f>
        <v>1.1389143968871595E-2</v>
      </c>
      <c r="C29">
        <f t="shared" si="2"/>
        <v>1.0499584954604409E-2</v>
      </c>
      <c r="D29">
        <f t="shared" si="3"/>
        <v>1.0499584954604409E-2</v>
      </c>
      <c r="E29">
        <f t="shared" si="4"/>
        <v>1.0499584954604409E-2</v>
      </c>
      <c r="F29">
        <f t="shared" si="5"/>
        <v>7.291354793066856E-3</v>
      </c>
      <c r="G29">
        <f t="shared" si="6"/>
        <v>3.0205829709315643E-3</v>
      </c>
      <c r="H29">
        <v>16</v>
      </c>
    </row>
    <row r="30" spans="1:8" x14ac:dyDescent="0.25">
      <c r="A30">
        <v>18</v>
      </c>
      <c r="B30">
        <f>VLOOKUP($B$2,'Standard Deposition Curves'!$B$6:$OL$11,(A30/2+1),FALSE)</f>
        <v>1.0488793774319065E-2</v>
      </c>
      <c r="C30">
        <f t="shared" si="2"/>
        <v>9.6571076523994815E-3</v>
      </c>
      <c r="D30">
        <f t="shared" si="3"/>
        <v>9.6571076523994815E-3</v>
      </c>
      <c r="E30">
        <f t="shared" si="4"/>
        <v>9.6571076523994815E-3</v>
      </c>
      <c r="F30">
        <f t="shared" si="5"/>
        <v>6.5720162716660759E-3</v>
      </c>
      <c r="G30">
        <f t="shared" si="6"/>
        <v>2.8202210269321752E-3</v>
      </c>
      <c r="H30">
        <v>18</v>
      </c>
    </row>
    <row r="31" spans="1:8" x14ac:dyDescent="0.25">
      <c r="A31">
        <v>20</v>
      </c>
      <c r="B31">
        <f>VLOOKUP($B$2,'Standard Deposition Curves'!$B$6:$OL$11,(A31/2+1),FALSE)</f>
        <v>9.6531906614785983E-3</v>
      </c>
      <c r="C31">
        <f t="shared" si="2"/>
        <v>8.8410894941634236E-3</v>
      </c>
      <c r="D31">
        <f t="shared" si="3"/>
        <v>8.8410894941634236E-3</v>
      </c>
      <c r="E31">
        <f t="shared" si="4"/>
        <v>8.8410894941634236E-3</v>
      </c>
      <c r="F31">
        <f t="shared" si="5"/>
        <v>5.9137672444287224E-3</v>
      </c>
      <c r="G31">
        <f t="shared" si="6"/>
        <v>2.6372012664988187E-3</v>
      </c>
      <c r="H31">
        <v>20</v>
      </c>
    </row>
    <row r="32" spans="1:8" x14ac:dyDescent="0.25">
      <c r="A32">
        <v>22</v>
      </c>
      <c r="B32">
        <f>VLOOKUP($B$2,'Standard Deposition Curves'!$B$6:$OL$11,(A32/2+1),FALSE)</f>
        <v>8.8410894941634236E-3</v>
      </c>
      <c r="C32">
        <f t="shared" si="2"/>
        <v>8.0260311284046683E-3</v>
      </c>
      <c r="D32">
        <f t="shared" si="3"/>
        <v>8.0260311284046683E-3</v>
      </c>
      <c r="E32">
        <f t="shared" si="4"/>
        <v>8.0260311284046683E-3</v>
      </c>
      <c r="F32">
        <f t="shared" si="5"/>
        <v>5.3141987973116369E-3</v>
      </c>
      <c r="G32">
        <f t="shared" si="6"/>
        <v>2.4702541390096895E-3</v>
      </c>
      <c r="H32">
        <v>22</v>
      </c>
    </row>
    <row r="33" spans="1:8" x14ac:dyDescent="0.25">
      <c r="A33">
        <v>24</v>
      </c>
      <c r="B33">
        <f>VLOOKUP($B$2,'Standard Deposition Curves'!$B$6:$OL$11,(A33/2+1),FALSE)</f>
        <v>8.0289883268482472E-3</v>
      </c>
      <c r="C33">
        <f t="shared" si="2"/>
        <v>7.2011024643320364E-3</v>
      </c>
      <c r="D33">
        <f t="shared" si="3"/>
        <v>7.2011024643320364E-3</v>
      </c>
      <c r="E33">
        <f t="shared" si="4"/>
        <v>7.2011024643320364E-3</v>
      </c>
      <c r="F33">
        <f t="shared" si="5"/>
        <v>4.772833392288644E-3</v>
      </c>
      <c r="G33">
        <f t="shared" si="6"/>
        <v>2.3189303425650413E-3</v>
      </c>
      <c r="H33">
        <v>24</v>
      </c>
    </row>
    <row r="34" spans="1:8" x14ac:dyDescent="0.25">
      <c r="A34">
        <v>26</v>
      </c>
      <c r="B34">
        <f>VLOOKUP($B$2,'Standard Deposition Curves'!$B$6:$OL$11,(A34/2+1),FALSE)</f>
        <v>7.1991439688715948E-3</v>
      </c>
      <c r="C34">
        <f t="shared" si="2"/>
        <v>6.3827172503242548E-3</v>
      </c>
      <c r="D34">
        <f t="shared" si="3"/>
        <v>6.3827172503242548E-3</v>
      </c>
      <c r="E34">
        <f t="shared" si="4"/>
        <v>6.3827172503242548E-3</v>
      </c>
      <c r="F34">
        <f t="shared" si="5"/>
        <v>4.2922391227449581E-3</v>
      </c>
      <c r="G34">
        <f t="shared" si="6"/>
        <v>2.1832183566033413E-3</v>
      </c>
      <c r="H34">
        <v>26</v>
      </c>
    </row>
    <row r="35" spans="1:8" x14ac:dyDescent="0.25">
      <c r="A35">
        <v>28</v>
      </c>
      <c r="B35">
        <f>VLOOKUP($B$2,'Standard Deposition Curves'!$B$6:$OL$11,(A35/2+1),FALSE)</f>
        <v>6.3810505836575876E-3</v>
      </c>
      <c r="C35">
        <f t="shared" si="2"/>
        <v>5.580603112840467E-3</v>
      </c>
      <c r="D35">
        <f t="shared" si="3"/>
        <v>5.580603112840467E-3</v>
      </c>
      <c r="E35">
        <f t="shared" si="4"/>
        <v>5.580603112840467E-3</v>
      </c>
      <c r="F35">
        <f t="shared" si="5"/>
        <v>3.8753130527060479E-3</v>
      </c>
      <c r="G35">
        <f t="shared" si="6"/>
        <v>2.0634891279468978E-3</v>
      </c>
      <c r="H35">
        <v>28</v>
      </c>
    </row>
    <row r="36" spans="1:8" x14ac:dyDescent="0.25">
      <c r="A36">
        <v>30</v>
      </c>
      <c r="B36">
        <f>VLOOKUP($B$2,'Standard Deposition Curves'!$B$6:$OL$11,(A36/2+1),FALSE)</f>
        <v>5.5729571984435792E-3</v>
      </c>
      <c r="C36">
        <f t="shared" si="2"/>
        <v>4.8174059662775617E-3</v>
      </c>
      <c r="D36">
        <f t="shared" si="3"/>
        <v>4.8174059662775617E-3</v>
      </c>
      <c r="E36">
        <f t="shared" si="4"/>
        <v>4.8174059662775617E-3</v>
      </c>
      <c r="F36">
        <f t="shared" si="5"/>
        <v>3.5218960028298549E-3</v>
      </c>
      <c r="G36">
        <f t="shared" si="6"/>
        <v>1.95950072480354E-3</v>
      </c>
      <c r="H36">
        <v>30</v>
      </c>
    </row>
    <row r="37" spans="1:8" x14ac:dyDescent="0.25">
      <c r="A37">
        <v>32</v>
      </c>
      <c r="B37">
        <f>VLOOKUP($B$2,'Standard Deposition Curves'!$B$6:$OL$11,(A37/2+1),FALSE)</f>
        <v>4.8107392996108948E-3</v>
      </c>
      <c r="C37">
        <f t="shared" si="2"/>
        <v>4.1526848249027236E-3</v>
      </c>
      <c r="D37">
        <f t="shared" si="3"/>
        <v>4.1526848249027236E-3</v>
      </c>
      <c r="E37">
        <f t="shared" si="4"/>
        <v>4.1526848249027236E-3</v>
      </c>
      <c r="F37">
        <f t="shared" si="5"/>
        <v>3.2327378846834097E-3</v>
      </c>
      <c r="G37">
        <f t="shared" si="6"/>
        <v>1.8711379415579459E-3</v>
      </c>
      <c r="H37">
        <v>32</v>
      </c>
    </row>
    <row r="38" spans="1:8" x14ac:dyDescent="0.25">
      <c r="A38">
        <v>34</v>
      </c>
      <c r="B38">
        <f>VLOOKUP($B$2,'Standard Deposition Curves'!$B$6:$OL$11,(A38/2+1),FALSE)</f>
        <v>4.0885214007782104E-3</v>
      </c>
      <c r="C38">
        <f t="shared" si="2"/>
        <v>3.7616796368352789E-3</v>
      </c>
      <c r="D38">
        <f t="shared" si="3"/>
        <v>3.7616796368352789E-3</v>
      </c>
      <c r="E38">
        <f t="shared" si="4"/>
        <v>3.7616796368352789E-3</v>
      </c>
      <c r="F38">
        <f t="shared" si="5"/>
        <v>3.004043155288291E-3</v>
      </c>
      <c r="G38">
        <f t="shared" si="6"/>
        <v>1.797420386053253E-3</v>
      </c>
      <c r="H38">
        <v>34</v>
      </c>
    </row>
    <row r="39" spans="1:8" x14ac:dyDescent="0.25">
      <c r="A39">
        <v>36</v>
      </c>
      <c r="B39">
        <f>VLOOKUP($B$2,'Standard Deposition Curves'!$B$6:$OL$11,(A39/2+1),FALSE)</f>
        <v>3.7512840466926069E-3</v>
      </c>
      <c r="C39">
        <f t="shared" si="2"/>
        <v>3.4841699092088198E-3</v>
      </c>
      <c r="D39">
        <f t="shared" si="3"/>
        <v>3.4841699092088198E-3</v>
      </c>
      <c r="E39">
        <f t="shared" si="4"/>
        <v>3.4841699092088198E-3</v>
      </c>
      <c r="F39">
        <f t="shared" si="5"/>
        <v>2.8334594977007426E-3</v>
      </c>
      <c r="G39">
        <f t="shared" si="6"/>
        <v>1.7376561379415572E-3</v>
      </c>
      <c r="H39">
        <v>36</v>
      </c>
    </row>
    <row r="40" spans="1:8" x14ac:dyDescent="0.25">
      <c r="A40">
        <v>38</v>
      </c>
      <c r="B40">
        <f>VLOOKUP($B$2,'Standard Deposition Curves'!$B$6:$OL$11,(A40/2+1),FALSE)</f>
        <v>3.476420233463035E-3</v>
      </c>
      <c r="C40">
        <f t="shared" si="2"/>
        <v>3.2544293125810636E-3</v>
      </c>
      <c r="D40">
        <f t="shared" si="3"/>
        <v>3.2544293125810636E-3</v>
      </c>
      <c r="E40">
        <f t="shared" si="4"/>
        <v>3.2544293125810636E-3</v>
      </c>
      <c r="F40">
        <f t="shared" si="5"/>
        <v>2.6866307039264234E-3</v>
      </c>
      <c r="G40">
        <f t="shared" si="6"/>
        <v>1.6842156862745088E-3</v>
      </c>
      <c r="H40">
        <v>38</v>
      </c>
    </row>
    <row r="41" spans="1:8" x14ac:dyDescent="0.25">
      <c r="A41">
        <v>40</v>
      </c>
      <c r="B41">
        <f>VLOOKUP($B$2,'Standard Deposition Curves'!$B$6:$OL$11,(A41/2+1),FALSE)</f>
        <v>3.2480544747081714E-3</v>
      </c>
      <c r="C41">
        <f t="shared" si="2"/>
        <v>3.0609792477302201E-3</v>
      </c>
      <c r="D41">
        <f t="shared" si="3"/>
        <v>3.0609792477302201E-3</v>
      </c>
      <c r="E41">
        <f t="shared" si="4"/>
        <v>3.0609792477302201E-3</v>
      </c>
      <c r="F41">
        <f t="shared" si="5"/>
        <v>2.5581001061195608E-3</v>
      </c>
      <c r="G41">
        <f t="shared" si="6"/>
        <v>1.6359568932631408E-3</v>
      </c>
      <c r="H41">
        <v>40</v>
      </c>
    </row>
    <row r="42" spans="1:8" x14ac:dyDescent="0.25">
      <c r="A42">
        <v>42</v>
      </c>
      <c r="B42">
        <f>VLOOKUP($B$2,'Standard Deposition Curves'!$B$6:$OL$11,(A42/2+1),FALSE)</f>
        <v>3.0579377431906611E-3</v>
      </c>
      <c r="C42">
        <f t="shared" si="2"/>
        <v>2.8907782101167314E-3</v>
      </c>
      <c r="D42">
        <f t="shared" si="3"/>
        <v>2.8907782101167314E-3</v>
      </c>
      <c r="E42">
        <f t="shared" si="4"/>
        <v>2.8907782101167314E-3</v>
      </c>
      <c r="F42">
        <f t="shared" si="5"/>
        <v>2.4446041740360802E-3</v>
      </c>
      <c r="G42">
        <f t="shared" si="6"/>
        <v>1.5919795529106581E-3</v>
      </c>
      <c r="H42">
        <v>42</v>
      </c>
    </row>
    <row r="43" spans="1:8" x14ac:dyDescent="0.25">
      <c r="A43">
        <v>44</v>
      </c>
      <c r="B43">
        <f>VLOOKUP($B$2,'Standard Deposition Curves'!$B$6:$OL$11,(A43/2+1),FALSE)</f>
        <v>2.886070038910506E-3</v>
      </c>
      <c r="C43">
        <f t="shared" si="2"/>
        <v>2.7448054474708168E-3</v>
      </c>
      <c r="D43">
        <f t="shared" si="3"/>
        <v>2.7448054474708168E-3</v>
      </c>
      <c r="E43">
        <f t="shared" si="4"/>
        <v>2.7448054474708168E-3</v>
      </c>
      <c r="F43">
        <f t="shared" si="5"/>
        <v>2.3432009197028644E-3</v>
      </c>
      <c r="G43">
        <f t="shared" si="6"/>
        <v>1.5514412909132516E-3</v>
      </c>
      <c r="H43">
        <v>44</v>
      </c>
    </row>
    <row r="44" spans="1:8" x14ac:dyDescent="0.25">
      <c r="A44">
        <v>46</v>
      </c>
      <c r="B44">
        <f>VLOOKUP($B$2,'Standard Deposition Curves'!$B$6:$OL$11,(A44/2+1),FALSE)</f>
        <v>2.7424513618677041E-3</v>
      </c>
      <c r="C44">
        <f t="shared" si="2"/>
        <v>2.614623865110246E-3</v>
      </c>
      <c r="D44">
        <f t="shared" si="3"/>
        <v>2.614623865110246E-3</v>
      </c>
      <c r="E44">
        <f t="shared" si="4"/>
        <v>2.614623865110246E-3</v>
      </c>
      <c r="F44">
        <f t="shared" si="5"/>
        <v>2.2523915811814644E-3</v>
      </c>
      <c r="G44">
        <f t="shared" si="6"/>
        <v>1.5140766765850307E-3</v>
      </c>
      <c r="H44">
        <v>46</v>
      </c>
    </row>
    <row r="45" spans="1:8" x14ac:dyDescent="0.25">
      <c r="A45">
        <v>48</v>
      </c>
      <c r="B45">
        <f>VLOOKUP($B$2,'Standard Deposition Curves'!$B$6:$OL$11,(A45/2+1),FALSE)</f>
        <v>2.6129571984435797E-3</v>
      </c>
      <c r="C45">
        <f t="shared" si="2"/>
        <v>2.4965045395590139E-3</v>
      </c>
      <c r="D45">
        <f t="shared" si="3"/>
        <v>2.4965045395590139E-3</v>
      </c>
      <c r="E45">
        <f t="shared" si="4"/>
        <v>2.4965045395590139E-3</v>
      </c>
      <c r="F45">
        <f t="shared" si="5"/>
        <v>2.1697683056243369E-3</v>
      </c>
      <c r="G45">
        <f t="shared" si="6"/>
        <v>1.4793202868696113E-3</v>
      </c>
      <c r="H45">
        <v>48</v>
      </c>
    </row>
    <row r="46" spans="1:8" x14ac:dyDescent="0.25">
      <c r="A46">
        <v>50</v>
      </c>
      <c r="B46">
        <f>VLOOKUP($B$2,'Standard Deposition Curves'!$B$6:$OL$11,(A46/2+1),FALSE)</f>
        <v>2.4934630350194548E-3</v>
      </c>
      <c r="C46">
        <f t="shared" si="2"/>
        <v>2.3929053177691307E-3</v>
      </c>
      <c r="D46">
        <f t="shared" si="3"/>
        <v>2.3929053177691307E-3</v>
      </c>
      <c r="E46">
        <f t="shared" si="4"/>
        <v>2.3929053177691307E-3</v>
      </c>
      <c r="F46">
        <f t="shared" si="5"/>
        <v>2.094903784931022E-3</v>
      </c>
      <c r="G46">
        <f t="shared" si="6"/>
        <v>1.4469066910811016E-3</v>
      </c>
      <c r="H46">
        <v>50</v>
      </c>
    </row>
    <row r="47" spans="1:8" x14ac:dyDescent="0.25">
      <c r="A47">
        <v>52</v>
      </c>
      <c r="B47">
        <f>VLOOKUP($B$2,'Standard Deposition Curves'!$B$6:$OL$11,(A47/2+1),FALSE)</f>
        <v>2.3922178988326848E-3</v>
      </c>
      <c r="C47">
        <f t="shared" si="2"/>
        <v>2.2974513618677045E-3</v>
      </c>
      <c r="D47">
        <f t="shared" si="3"/>
        <v>2.2974513618677045E-3</v>
      </c>
      <c r="E47">
        <f t="shared" si="4"/>
        <v>2.2974513618677045E-3</v>
      </c>
      <c r="F47">
        <f t="shared" si="5"/>
        <v>2.0266207994340292E-3</v>
      </c>
      <c r="G47">
        <f t="shared" si="6"/>
        <v>1.4167206836041806E-3</v>
      </c>
      <c r="H47">
        <v>52</v>
      </c>
    </row>
    <row r="48" spans="1:8" x14ac:dyDescent="0.25">
      <c r="A48">
        <v>54</v>
      </c>
      <c r="B48">
        <f>VLOOKUP($B$2,'Standard Deposition Curves'!$B$6:$OL$11,(A48/2+1),FALSE)</f>
        <v>2.2950972762645913E-3</v>
      </c>
      <c r="C48">
        <f t="shared" si="2"/>
        <v>2.2132782101167317E-3</v>
      </c>
      <c r="D48">
        <f t="shared" si="3"/>
        <v>2.2132782101167317E-3</v>
      </c>
      <c r="E48">
        <f t="shared" si="4"/>
        <v>2.2132782101167317E-3</v>
      </c>
      <c r="F48">
        <f t="shared" si="5"/>
        <v>1.9641170852493814E-3</v>
      </c>
      <c r="G48">
        <f t="shared" si="6"/>
        <v>1.3883235675593193E-3</v>
      </c>
      <c r="H48">
        <v>54</v>
      </c>
    </row>
    <row r="49" spans="1:8" x14ac:dyDescent="0.25">
      <c r="A49">
        <v>56</v>
      </c>
      <c r="B49">
        <f>VLOOKUP($B$2,'Standard Deposition Curves'!$B$6:$OL$11,(A49/2+1),FALSE)</f>
        <v>2.2121011673151749E-3</v>
      </c>
      <c r="C49">
        <f t="shared" si="2"/>
        <v>2.1365590142671856E-3</v>
      </c>
      <c r="D49">
        <f t="shared" si="3"/>
        <v>2.1365590142671856E-3</v>
      </c>
      <c r="E49">
        <f t="shared" si="4"/>
        <v>2.1365590142671856E-3</v>
      </c>
      <c r="F49">
        <f t="shared" si="5"/>
        <v>1.9066961443226032E-3</v>
      </c>
      <c r="G49">
        <f t="shared" si="6"/>
        <v>1.3616344701304645E-3</v>
      </c>
      <c r="H49">
        <v>56</v>
      </c>
    </row>
    <row r="50" spans="1:8" x14ac:dyDescent="0.25">
      <c r="A50">
        <v>58</v>
      </c>
      <c r="B50">
        <f>VLOOKUP($B$2,'Standard Deposition Curves'!$B$6:$OL$11,(A50/2+1),FALSE)</f>
        <v>2.1361673151750974E-3</v>
      </c>
      <c r="C50">
        <f t="shared" si="2"/>
        <v>2.064350194552529E-3</v>
      </c>
      <c r="D50">
        <f t="shared" si="3"/>
        <v>2.064350194552529E-3</v>
      </c>
      <c r="E50">
        <f t="shared" si="4"/>
        <v>2.064350194552529E-3</v>
      </c>
      <c r="F50">
        <f t="shared" si="5"/>
        <v>1.8539306685532366E-3</v>
      </c>
      <c r="G50">
        <f t="shared" si="6"/>
        <v>1.3363764400701912E-3</v>
      </c>
      <c r="H50">
        <v>58</v>
      </c>
    </row>
    <row r="51" spans="1:8" x14ac:dyDescent="0.25">
      <c r="A51">
        <v>60</v>
      </c>
      <c r="B51">
        <f>VLOOKUP($B$2,'Standard Deposition Curves'!$B$6:$OL$11,(A51/2+1),FALSE)</f>
        <v>2.0625836575875484E-3</v>
      </c>
      <c r="C51">
        <f t="shared" si="2"/>
        <v>2.0005804150453957E-3</v>
      </c>
      <c r="D51">
        <f t="shared" si="3"/>
        <v>2.0005804150453957E-3</v>
      </c>
      <c r="E51">
        <f t="shared" si="4"/>
        <v>2.0005804150453957E-3</v>
      </c>
      <c r="F51">
        <f t="shared" si="5"/>
        <v>1.804857092324018E-3</v>
      </c>
      <c r="G51">
        <f t="shared" si="6"/>
        <v>1.3125033951323722E-3</v>
      </c>
      <c r="H51">
        <v>60</v>
      </c>
    </row>
    <row r="52" spans="1:8" x14ac:dyDescent="0.25">
      <c r="A52">
        <v>62</v>
      </c>
      <c r="B52">
        <f>VLOOKUP($B$2,'Standard Deposition Curves'!$B$6:$OL$11,(A52/2+1),FALSE)</f>
        <v>1.9995992217898832E-3</v>
      </c>
      <c r="C52">
        <f t="shared" si="2"/>
        <v>1.9427957198443581E-3</v>
      </c>
      <c r="D52">
        <f t="shared" si="3"/>
        <v>1.9427957198443581E-3</v>
      </c>
      <c r="E52">
        <f t="shared" si="4"/>
        <v>1.9427957198443581E-3</v>
      </c>
      <c r="F52">
        <f t="shared" si="5"/>
        <v>1.7596901308807923E-3</v>
      </c>
      <c r="G52">
        <f t="shared" si="6"/>
        <v>1.2898768596932935E-3</v>
      </c>
      <c r="H52">
        <v>62</v>
      </c>
    </row>
    <row r="53" spans="1:8" x14ac:dyDescent="0.25">
      <c r="A53">
        <v>64</v>
      </c>
      <c r="B53">
        <f>VLOOKUP($B$2,'Standard Deposition Curves'!$B$6:$OL$11,(A53/2+1),FALSE)</f>
        <v>1.9425019455252919E-3</v>
      </c>
      <c r="C53">
        <f t="shared" si="2"/>
        <v>1.8874610894941636E-3</v>
      </c>
      <c r="D53">
        <f t="shared" si="3"/>
        <v>1.8874610894941636E-3</v>
      </c>
      <c r="E53">
        <f t="shared" si="4"/>
        <v>1.8874610894941636E-3</v>
      </c>
      <c r="F53">
        <f t="shared" si="5"/>
        <v>1.7171446763353379E-3</v>
      </c>
      <c r="G53">
        <f t="shared" si="6"/>
        <v>1.2682890058747232E-3</v>
      </c>
      <c r="H53">
        <v>64</v>
      </c>
    </row>
    <row r="54" spans="1:8" x14ac:dyDescent="0.25">
      <c r="A54">
        <v>66</v>
      </c>
      <c r="B54">
        <f>VLOOKUP($B$2,'Standard Deposition Curves'!$B$6:$OL$11,(A54/2+1),FALSE)</f>
        <v>1.8871673151750973E-3</v>
      </c>
      <c r="C54">
        <f t="shared" si="2"/>
        <v>1.835166018158236E-3</v>
      </c>
      <c r="D54">
        <f t="shared" si="3"/>
        <v>1.835166018158236E-3</v>
      </c>
      <c r="E54">
        <f t="shared" si="4"/>
        <v>1.835166018158236E-3</v>
      </c>
      <c r="F54">
        <f t="shared" si="5"/>
        <v>1.6774888574460558E-3</v>
      </c>
      <c r="G54">
        <f t="shared" si="6"/>
        <v>1.2477052719920651E-3</v>
      </c>
      <c r="H54">
        <v>66</v>
      </c>
    </row>
    <row r="55" spans="1:8" x14ac:dyDescent="0.25">
      <c r="A55">
        <v>68</v>
      </c>
      <c r="B55">
        <f>VLOOKUP($B$2,'Standard Deposition Curves'!$B$6:$OL$11,(A55/2+1),FALSE)</f>
        <v>1.8335953307392996E-3</v>
      </c>
      <c r="C55">
        <f t="shared" si="2"/>
        <v>1.7889559014267187E-3</v>
      </c>
      <c r="D55">
        <f t="shared" si="3"/>
        <v>1.7889559014267187E-3</v>
      </c>
      <c r="E55">
        <f t="shared" si="4"/>
        <v>1.7889559014267187E-3</v>
      </c>
      <c r="F55">
        <f t="shared" si="5"/>
        <v>1.6402408914043154E-3</v>
      </c>
      <c r="G55">
        <f t="shared" si="6"/>
        <v>1.2280217441062028E-3</v>
      </c>
      <c r="H55">
        <v>68</v>
      </c>
    </row>
    <row r="56" spans="1:8" x14ac:dyDescent="0.25">
      <c r="A56">
        <v>70</v>
      </c>
      <c r="B56">
        <f>VLOOKUP($B$2,'Standard Deposition Curves'!$B$6:$OL$11,(A56/2+1),FALSE)</f>
        <v>1.7894474708171205E-3</v>
      </c>
      <c r="C56">
        <f t="shared" si="2"/>
        <v>1.7439208819714656E-3</v>
      </c>
      <c r="D56">
        <f t="shared" si="3"/>
        <v>1.7439208819714656E-3</v>
      </c>
      <c r="E56">
        <f t="shared" si="4"/>
        <v>1.7439208819714656E-3</v>
      </c>
      <c r="F56">
        <f t="shared" si="5"/>
        <v>1.6052939511850021E-3</v>
      </c>
      <c r="G56">
        <f t="shared" si="6"/>
        <v>1.2092732127870602E-3</v>
      </c>
      <c r="H56">
        <v>70</v>
      </c>
    </row>
    <row r="57" spans="1:8" x14ac:dyDescent="0.25">
      <c r="A57">
        <v>72</v>
      </c>
      <c r="B57">
        <f>VLOOKUP($B$2,'Standard Deposition Curves'!$B$6:$OL$11,(A57/2+1),FALSE)</f>
        <v>1.7423501945525292E-3</v>
      </c>
      <c r="C57">
        <f t="shared" si="2"/>
        <v>1.7040875486381321E-3</v>
      </c>
      <c r="D57">
        <f t="shared" si="3"/>
        <v>1.7040875486381321E-3</v>
      </c>
      <c r="E57">
        <f t="shared" si="4"/>
        <v>1.7040875486381321E-3</v>
      </c>
      <c r="F57">
        <f t="shared" si="5"/>
        <v>1.5722196674920407E-3</v>
      </c>
      <c r="G57">
        <f t="shared" si="6"/>
        <v>1.1912864118410007E-3</v>
      </c>
      <c r="H57">
        <v>72</v>
      </c>
    </row>
    <row r="58" spans="1:8" x14ac:dyDescent="0.25">
      <c r="A58">
        <v>74</v>
      </c>
      <c r="B58">
        <f>VLOOKUP($B$2,'Standard Deposition Curves'!$B$6:$OL$11,(A58/2+1),FALSE)</f>
        <v>1.7046770428015563E-3</v>
      </c>
      <c r="C58">
        <f t="shared" si="2"/>
        <v>1.6650376134889754E-3</v>
      </c>
      <c r="D58">
        <f t="shared" si="3"/>
        <v>1.6650376134889754E-3</v>
      </c>
      <c r="E58">
        <f t="shared" si="4"/>
        <v>1.6650376134889754E-3</v>
      </c>
      <c r="F58">
        <f t="shared" si="5"/>
        <v>1.5412861690838344E-3</v>
      </c>
      <c r="G58">
        <f t="shared" si="6"/>
        <v>1.174107652399481E-3</v>
      </c>
      <c r="H58">
        <v>74</v>
      </c>
    </row>
    <row r="59" spans="1:8" x14ac:dyDescent="0.25">
      <c r="A59">
        <v>76</v>
      </c>
      <c r="B59">
        <f>VLOOKUP($B$2,'Standard Deposition Curves'!$B$6:$OL$11,(A59/2+1),FALSE)</f>
        <v>1.663466926070039E-3</v>
      </c>
      <c r="C59">
        <f t="shared" si="2"/>
        <v>1.6310914396887161E-3</v>
      </c>
      <c r="D59">
        <f t="shared" si="3"/>
        <v>1.6310914396887161E-3</v>
      </c>
      <c r="E59">
        <f t="shared" si="4"/>
        <v>1.6310914396887161E-3</v>
      </c>
      <c r="F59">
        <f t="shared" si="5"/>
        <v>1.5116901308807921E-3</v>
      </c>
      <c r="G59">
        <f t="shared" si="6"/>
        <v>1.1574827954528113E-3</v>
      </c>
      <c r="H59">
        <v>76</v>
      </c>
    </row>
    <row r="60" spans="1:8" x14ac:dyDescent="0.25">
      <c r="A60">
        <v>78</v>
      </c>
      <c r="B60">
        <f>VLOOKUP($B$2,'Standard Deposition Curves'!$B$6:$OL$11,(A60/2+1),FALSE)</f>
        <v>1.6316809338521401E-3</v>
      </c>
      <c r="C60">
        <f t="shared" si="2"/>
        <v>1.5971433203631647E-3</v>
      </c>
      <c r="D60">
        <f t="shared" si="3"/>
        <v>1.5971433203631647E-3</v>
      </c>
      <c r="E60">
        <f t="shared" si="4"/>
        <v>1.5971433203631647E-3</v>
      </c>
      <c r="F60">
        <f t="shared" si="5"/>
        <v>1.4841814644499468E-3</v>
      </c>
      <c r="G60">
        <f t="shared" si="6"/>
        <v>1.1415505455100328E-3</v>
      </c>
      <c r="H60">
        <v>78</v>
      </c>
    </row>
    <row r="61" spans="1:8" x14ac:dyDescent="0.25">
      <c r="A61">
        <v>80</v>
      </c>
      <c r="B61">
        <f>VLOOKUP($B$2,'Standard Deposition Curves'!$B$6:$OL$11,(A61/2+1),FALSE)</f>
        <v>1.5963579766536964E-3</v>
      </c>
      <c r="C61">
        <f t="shared" si="2"/>
        <v>1.5651575875486382E-3</v>
      </c>
      <c r="D61">
        <f t="shared" si="3"/>
        <v>1.5651575875486382E-3</v>
      </c>
      <c r="E61">
        <f t="shared" si="4"/>
        <v>1.5651575875486382E-3</v>
      </c>
      <c r="F61">
        <f t="shared" si="5"/>
        <v>1.4575284754156348E-3</v>
      </c>
      <c r="G61">
        <f t="shared" si="6"/>
        <v>1.1261376363775081E-3</v>
      </c>
      <c r="H61">
        <v>80</v>
      </c>
    </row>
    <row r="62" spans="1:8" x14ac:dyDescent="0.25">
      <c r="A62">
        <v>82</v>
      </c>
      <c r="B62">
        <f>VLOOKUP($B$2,'Standard Deposition Curves'!$B$6:$OL$11,(A62/2+1),FALSE)</f>
        <v>1.5657470817120622E-3</v>
      </c>
      <c r="C62">
        <f t="shared" si="2"/>
        <v>1.5330719844357974E-3</v>
      </c>
      <c r="D62">
        <f t="shared" si="3"/>
        <v>1.5330719844357974E-3</v>
      </c>
      <c r="E62">
        <f t="shared" si="4"/>
        <v>1.5330719844357974E-3</v>
      </c>
      <c r="F62">
        <f t="shared" si="5"/>
        <v>1.4321061195613724E-3</v>
      </c>
      <c r="G62">
        <f t="shared" si="6"/>
        <v>1.1113134203097582E-3</v>
      </c>
      <c r="H62">
        <v>82</v>
      </c>
    </row>
    <row r="63" spans="1:8" x14ac:dyDescent="0.25">
      <c r="A63">
        <v>84</v>
      </c>
      <c r="B63">
        <f>VLOOKUP($B$2,'Standard Deposition Curves'!$B$6:$OL$11,(A63/2+1),FALSE)</f>
        <v>1.5315992217898831E-3</v>
      </c>
      <c r="C63">
        <f t="shared" si="2"/>
        <v>1.5056984435797664E-3</v>
      </c>
      <c r="D63">
        <f t="shared" si="3"/>
        <v>1.5056984435797664E-3</v>
      </c>
      <c r="E63">
        <f t="shared" si="4"/>
        <v>1.5056984435797664E-3</v>
      </c>
      <c r="F63">
        <f t="shared" si="5"/>
        <v>1.4078609833746017E-3</v>
      </c>
      <c r="G63">
        <f t="shared" si="6"/>
        <v>1.0969739833676662E-3</v>
      </c>
      <c r="H63">
        <v>84</v>
      </c>
    </row>
    <row r="64" spans="1:8" x14ac:dyDescent="0.25">
      <c r="A64">
        <v>86</v>
      </c>
      <c r="B64">
        <f>VLOOKUP($B$2,'Standard Deposition Curves'!$B$6:$OL$11,(A64/2+1),FALSE)</f>
        <v>1.5062879377431906E-3</v>
      </c>
      <c r="C64">
        <f t="shared" si="2"/>
        <v>1.4775376134889752E-3</v>
      </c>
      <c r="D64">
        <f t="shared" si="3"/>
        <v>1.4775376134889752E-3</v>
      </c>
      <c r="E64">
        <f t="shared" si="4"/>
        <v>1.4775376134889752E-3</v>
      </c>
      <c r="F64">
        <f t="shared" si="5"/>
        <v>1.3847930668553234E-3</v>
      </c>
      <c r="G64">
        <f t="shared" si="6"/>
        <v>1.0832001983672845E-3</v>
      </c>
      <c r="H64">
        <v>86</v>
      </c>
    </row>
    <row r="65" spans="1:8" x14ac:dyDescent="0.25">
      <c r="A65">
        <v>88</v>
      </c>
      <c r="B65">
        <f>VLOOKUP($B$2,'Standard Deposition Curves'!$B$6:$OL$11,(A65/2+1),FALSE)</f>
        <v>1.4774396887159533E-3</v>
      </c>
      <c r="C65">
        <f t="shared" si="2"/>
        <v>1.4499643320363164E-3</v>
      </c>
      <c r="D65">
        <f t="shared" si="3"/>
        <v>1.4499643320363164E-3</v>
      </c>
      <c r="E65">
        <f t="shared" si="4"/>
        <v>1.4499643320363164E-3</v>
      </c>
      <c r="F65">
        <f t="shared" si="5"/>
        <v>1.3620990449239472E-3</v>
      </c>
      <c r="G65">
        <f t="shared" si="6"/>
        <v>1.0698187991149766E-3</v>
      </c>
      <c r="H65">
        <v>88</v>
      </c>
    </row>
    <row r="66" spans="1:8" x14ac:dyDescent="0.25">
      <c r="A66">
        <v>90</v>
      </c>
      <c r="B66">
        <f>VLOOKUP($B$2,'Standard Deposition Curves'!$B$6:$OL$11,(A66/2+1),FALSE)</f>
        <v>1.4491789883268481E-3</v>
      </c>
      <c r="C66">
        <f t="shared" si="2"/>
        <v>1.4256303501945522E-3</v>
      </c>
      <c r="D66">
        <f t="shared" si="3"/>
        <v>1.4256303501945522E-3</v>
      </c>
      <c r="E66">
        <f t="shared" si="4"/>
        <v>1.4256303501945522E-3</v>
      </c>
      <c r="F66">
        <f t="shared" si="5"/>
        <v>1.3404754156349484E-3</v>
      </c>
      <c r="G66">
        <f t="shared" si="6"/>
        <v>1.0568876173037308E-3</v>
      </c>
      <c r="H66">
        <v>90</v>
      </c>
    </row>
    <row r="67" spans="1:8" x14ac:dyDescent="0.25">
      <c r="A67">
        <v>92</v>
      </c>
      <c r="B67">
        <f>VLOOKUP($B$2,'Standard Deposition Curves'!$B$6:$OL$11,(A67/2+1),FALSE)</f>
        <v>1.4256303501945524E-3</v>
      </c>
      <c r="C67">
        <f t="shared" si="2"/>
        <v>1.4021796368352787E-3</v>
      </c>
      <c r="D67">
        <f t="shared" si="3"/>
        <v>1.4021796368352787E-3</v>
      </c>
      <c r="E67">
        <f t="shared" si="4"/>
        <v>1.4021796368352787E-3</v>
      </c>
      <c r="F67">
        <f t="shared" si="5"/>
        <v>1.3199221789883268E-3</v>
      </c>
      <c r="G67">
        <f t="shared" si="6"/>
        <v>1.044406652933547E-3</v>
      </c>
      <c r="H67">
        <v>92</v>
      </c>
    </row>
    <row r="68" spans="1:8" x14ac:dyDescent="0.25">
      <c r="A68">
        <v>94</v>
      </c>
      <c r="B68">
        <f>VLOOKUP($B$2,'Standard Deposition Curves'!$B$6:$OL$11,(A68/2+1),FALSE)</f>
        <v>1.4020817120622567E-3</v>
      </c>
      <c r="C68">
        <f t="shared" si="2"/>
        <v>1.3799059662775615E-3</v>
      </c>
      <c r="D68">
        <f t="shared" si="3"/>
        <v>1.3799059662775615E-3</v>
      </c>
      <c r="E68">
        <f t="shared" si="4"/>
        <v>1.3799059662775615E-3</v>
      </c>
      <c r="F68">
        <f t="shared" si="5"/>
        <v>1.2996360099044924E-3</v>
      </c>
      <c r="G68">
        <f t="shared" si="6"/>
        <v>1.0322835126268407E-3</v>
      </c>
      <c r="H68">
        <v>94</v>
      </c>
    </row>
    <row r="69" spans="1:8" x14ac:dyDescent="0.25">
      <c r="A69">
        <v>96</v>
      </c>
      <c r="B69">
        <f>VLOOKUP($B$2,'Standard Deposition Curves'!$B$6:$OL$11,(A69/2+1),FALSE)</f>
        <v>1.3791206225680932E-3</v>
      </c>
      <c r="C69">
        <f t="shared" si="2"/>
        <v>1.360184176394293E-3</v>
      </c>
      <c r="D69">
        <f t="shared" si="3"/>
        <v>1.360184176394293E-3</v>
      </c>
      <c r="E69">
        <f t="shared" si="4"/>
        <v>1.360184176394293E-3</v>
      </c>
      <c r="F69">
        <f t="shared" si="5"/>
        <v>1.2800452776795188E-3</v>
      </c>
      <c r="G69">
        <f t="shared" si="6"/>
        <v>1.0205990691996641E-3</v>
      </c>
      <c r="H69">
        <v>96</v>
      </c>
    </row>
    <row r="70" spans="1:8" x14ac:dyDescent="0.25">
      <c r="A70">
        <v>98</v>
      </c>
      <c r="B70">
        <f>VLOOKUP($B$2,'Standard Deposition Curves'!$B$6:$OL$11,(A70/2+1),FALSE)</f>
        <v>1.3608715953307392E-3</v>
      </c>
      <c r="C70">
        <f t="shared" si="2"/>
        <v>1.3385959792477301E-3</v>
      </c>
      <c r="D70">
        <f t="shared" si="3"/>
        <v>1.3385959792477301E-3</v>
      </c>
      <c r="E70">
        <f t="shared" si="4"/>
        <v>1.3385959792477301E-3</v>
      </c>
      <c r="F70">
        <f t="shared" si="5"/>
        <v>1.261096568800849E-3</v>
      </c>
      <c r="G70">
        <f t="shared" si="6"/>
        <v>1.0092609292744335E-3</v>
      </c>
      <c r="H70">
        <v>98</v>
      </c>
    </row>
    <row r="71" spans="1:8" x14ac:dyDescent="0.25">
      <c r="A71">
        <v>100</v>
      </c>
      <c r="B71">
        <f>VLOOKUP($B$2,'Standard Deposition Curves'!$B$6:$OL$11,(A71/2+1),FALSE)</f>
        <v>1.338498054474708E-3</v>
      </c>
      <c r="C71">
        <f t="shared" si="2"/>
        <v>1.3173994811932555E-3</v>
      </c>
      <c r="D71">
        <f t="shared" si="3"/>
        <v>1.3173994811932555E-3</v>
      </c>
      <c r="E71">
        <f t="shared" si="4"/>
        <v>1.3173994811932555E-3</v>
      </c>
      <c r="F71">
        <f t="shared" si="5"/>
        <v>1.2423615139724091E-3</v>
      </c>
      <c r="G71">
        <f t="shared" si="6"/>
        <v>9.9817669947356385E-4</v>
      </c>
      <c r="H71">
        <v>100</v>
      </c>
    </row>
    <row r="72" spans="1:8" x14ac:dyDescent="0.25">
      <c r="A72">
        <v>102</v>
      </c>
      <c r="B72">
        <f>VLOOKUP($B$2,'Standard Deposition Curves'!$B$6:$OL$11,(A72/2+1),FALSE)</f>
        <v>1.3167120622568093E-3</v>
      </c>
      <c r="C72">
        <f t="shared" si="2"/>
        <v>1.2984610894941633E-3</v>
      </c>
      <c r="D72">
        <f t="shared" si="3"/>
        <v>1.2984610894941633E-3</v>
      </c>
      <c r="E72">
        <f t="shared" si="4"/>
        <v>1.2984610894941633E-3</v>
      </c>
      <c r="F72">
        <f t="shared" si="5"/>
        <v>1.2242150689777149E-3</v>
      </c>
      <c r="G72">
        <f t="shared" si="6"/>
        <v>9.8742725261310766E-4</v>
      </c>
      <c r="H72">
        <v>102</v>
      </c>
    </row>
    <row r="73" spans="1:8" x14ac:dyDescent="0.25">
      <c r="A73">
        <v>104</v>
      </c>
      <c r="B73">
        <f>VLOOKUP($B$2,'Standard Deposition Curves'!$B$6:$OL$11,(A73/2+1),FALSE)</f>
        <v>1.2990505836575875E-3</v>
      </c>
      <c r="C73">
        <f t="shared" si="2"/>
        <v>1.277852140077821E-3</v>
      </c>
      <c r="D73">
        <f t="shared" si="3"/>
        <v>1.277852140077821E-3</v>
      </c>
      <c r="E73">
        <f t="shared" si="4"/>
        <v>1.277852140077821E-3</v>
      </c>
      <c r="F73">
        <f t="shared" si="5"/>
        <v>1.206657233816767E-3</v>
      </c>
      <c r="G73">
        <f t="shared" si="6"/>
        <v>9.7700106813153288E-4</v>
      </c>
      <c r="H73">
        <v>104</v>
      </c>
    </row>
    <row r="74" spans="1:8" x14ac:dyDescent="0.25">
      <c r="A74">
        <v>106</v>
      </c>
      <c r="B74">
        <f>VLOOKUP($B$2,'Standard Deposition Curves'!$B$6:$OL$11,(A74/2+1),FALSE)</f>
        <v>1.277852140077821E-3</v>
      </c>
      <c r="C74">
        <f t="shared" si="2"/>
        <v>1.2573411154345006E-3</v>
      </c>
      <c r="D74">
        <f t="shared" si="3"/>
        <v>1.2573411154345006E-3</v>
      </c>
      <c r="E74">
        <f t="shared" si="4"/>
        <v>1.2573411154345006E-3</v>
      </c>
      <c r="F74">
        <f t="shared" si="5"/>
        <v>1.1892596391934913E-3</v>
      </c>
      <c r="G74">
        <f t="shared" si="6"/>
        <v>9.6689814602883973E-4</v>
      </c>
      <c r="H74">
        <v>106</v>
      </c>
    </row>
    <row r="75" spans="1:8" x14ac:dyDescent="0.25">
      <c r="A75">
        <v>108</v>
      </c>
      <c r="B75">
        <f>VLOOKUP($B$2,'Standard Deposition Curves'!$B$6:$OL$11,(A75/2+1),FALSE)</f>
        <v>1.2566536964980545E-3</v>
      </c>
      <c r="C75">
        <f t="shared" si="2"/>
        <v>1.2396776913099871E-3</v>
      </c>
      <c r="D75">
        <f t="shared" si="3"/>
        <v>1.2396776913099871E-3</v>
      </c>
      <c r="E75">
        <f t="shared" si="4"/>
        <v>1.2396776913099871E-3</v>
      </c>
      <c r="F75">
        <f t="shared" si="5"/>
        <v>1.1724506544039618E-3</v>
      </c>
      <c r="G75">
        <f t="shared" si="6"/>
        <v>9.5710696574349602E-4</v>
      </c>
      <c r="H75">
        <v>108</v>
      </c>
    </row>
    <row r="76" spans="1:8" x14ac:dyDescent="0.25">
      <c r="A76">
        <v>110</v>
      </c>
      <c r="B76">
        <f>VLOOKUP($B$2,'Standard Deposition Curves'!$B$6:$OL$11,(A76/2+1),FALSE)</f>
        <v>1.239579766536965E-3</v>
      </c>
      <c r="C76">
        <f t="shared" si="2"/>
        <v>1.2224059662775616E-3</v>
      </c>
      <c r="D76">
        <f t="shared" si="3"/>
        <v>1.2224059662775616E-3</v>
      </c>
      <c r="E76">
        <f t="shared" si="4"/>
        <v>1.2224059662775616E-3</v>
      </c>
      <c r="F76">
        <f t="shared" si="5"/>
        <v>1.1561768659356204E-3</v>
      </c>
      <c r="G76">
        <f t="shared" si="6"/>
        <v>9.4762752727550162E-4</v>
      </c>
      <c r="H76">
        <v>110</v>
      </c>
    </row>
    <row r="77" spans="1:8" x14ac:dyDescent="0.25">
      <c r="A77">
        <v>112</v>
      </c>
      <c r="B77">
        <f>VLOOKUP($B$2,'Standard Deposition Curves'!$B$6:$OL$11,(A77/2+1),FALSE)</f>
        <v>1.2230933852140078E-3</v>
      </c>
      <c r="C77">
        <f t="shared" si="2"/>
        <v>1.203267833981842E-3</v>
      </c>
      <c r="D77">
        <f t="shared" si="3"/>
        <v>1.203267833981842E-3</v>
      </c>
      <c r="E77">
        <f t="shared" si="4"/>
        <v>1.203267833981842E-3</v>
      </c>
      <c r="F77">
        <f t="shared" si="5"/>
        <v>1.1404382737884682E-3</v>
      </c>
      <c r="G77">
        <f t="shared" si="6"/>
        <v>9.3845983062485687E-4</v>
      </c>
      <c r="H77">
        <v>112</v>
      </c>
    </row>
    <row r="78" spans="1:8" x14ac:dyDescent="0.25">
      <c r="A78">
        <v>114</v>
      </c>
      <c r="B78">
        <f>VLOOKUP($B$2,'Standard Deposition Curves'!$B$6:$OL$11,(A78/2+1),FALSE)</f>
        <v>1.2024824902723736E-3</v>
      </c>
      <c r="C78">
        <f t="shared" si="2"/>
        <v>1.1865836575875486E-3</v>
      </c>
      <c r="D78">
        <f t="shared" si="3"/>
        <v>1.1865836575875486E-3</v>
      </c>
      <c r="E78">
        <f t="shared" si="4"/>
        <v>1.1865836575875486E-3</v>
      </c>
      <c r="F78">
        <f t="shared" si="5"/>
        <v>1.1248065086664307E-3</v>
      </c>
      <c r="G78">
        <f t="shared" si="6"/>
        <v>9.2951148241397731E-4</v>
      </c>
      <c r="H78">
        <v>114</v>
      </c>
    </row>
    <row r="79" spans="1:8" x14ac:dyDescent="0.25">
      <c r="A79">
        <v>116</v>
      </c>
      <c r="B79">
        <f>VLOOKUP($B$2,'Standard Deposition Curves'!$B$6:$OL$11,(A79/2+1),FALSE)</f>
        <v>1.1865836575875486E-3</v>
      </c>
      <c r="C79">
        <f t="shared" si="2"/>
        <v>1.1706848249027236E-3</v>
      </c>
      <c r="D79">
        <f t="shared" si="3"/>
        <v>1.1706848249027236E-3</v>
      </c>
      <c r="E79">
        <f t="shared" si="4"/>
        <v>1.1706848249027236E-3</v>
      </c>
      <c r="F79">
        <f t="shared" si="5"/>
        <v>1.1100848956490978E-3</v>
      </c>
      <c r="G79">
        <f t="shared" si="6"/>
        <v>9.2086335545891519E-4</v>
      </c>
      <c r="H79">
        <v>116</v>
      </c>
    </row>
    <row r="80" spans="1:8" x14ac:dyDescent="0.25">
      <c r="A80">
        <v>118</v>
      </c>
      <c r="B80">
        <f>VLOOKUP($B$2,'Standard Deposition Curves'!$B$6:$OL$11,(A80/2+1),FALSE)</f>
        <v>1.1706848249027236E-3</v>
      </c>
      <c r="C80">
        <f t="shared" si="2"/>
        <v>1.154785992217899E-3</v>
      </c>
      <c r="D80">
        <f t="shared" si="3"/>
        <v>1.154785992217899E-3</v>
      </c>
      <c r="E80">
        <f t="shared" si="4"/>
        <v>1.154785992217899E-3</v>
      </c>
      <c r="F80">
        <f t="shared" si="5"/>
        <v>1.09547010965688E-3</v>
      </c>
      <c r="G80">
        <f t="shared" si="6"/>
        <v>9.1242305638208595E-4</v>
      </c>
      <c r="H80">
        <v>118</v>
      </c>
    </row>
    <row r="81" spans="1:8" x14ac:dyDescent="0.25">
      <c r="A81">
        <v>120</v>
      </c>
      <c r="B81">
        <f>VLOOKUP($B$2,'Standard Deposition Curves'!$B$6:$OL$11,(A81/2+1),FALSE)</f>
        <v>1.154785992217899E-3</v>
      </c>
      <c r="C81">
        <f t="shared" si="2"/>
        <v>1.1389850843060961E-3</v>
      </c>
      <c r="D81">
        <f t="shared" si="3"/>
        <v>1.1389850843060961E-3</v>
      </c>
      <c r="E81">
        <f t="shared" si="4"/>
        <v>1.1389850843060961E-3</v>
      </c>
      <c r="F81">
        <f t="shared" si="5"/>
        <v>1.0813371064732932E-3</v>
      </c>
      <c r="G81">
        <f t="shared" si="6"/>
        <v>9.0419058518348991E-4</v>
      </c>
      <c r="H81">
        <v>120</v>
      </c>
    </row>
    <row r="82" spans="1:8" x14ac:dyDescent="0.25">
      <c r="A82">
        <v>122</v>
      </c>
      <c r="B82">
        <f>VLOOKUP($B$2,'Standard Deposition Curves'!$B$6:$OL$11,(A82/2+1),FALSE)</f>
        <v>1.1388871595330739E-3</v>
      </c>
      <c r="C82">
        <f t="shared" si="2"/>
        <v>1.1234779507133593E-3</v>
      </c>
      <c r="D82">
        <f t="shared" si="3"/>
        <v>1.1234779507133593E-3</v>
      </c>
      <c r="E82">
        <f t="shared" si="4"/>
        <v>1.1234779507133593E-3</v>
      </c>
      <c r="F82">
        <f t="shared" si="5"/>
        <v>1.067739299610895E-3</v>
      </c>
      <c r="G82">
        <f t="shared" si="6"/>
        <v>8.9616594186312664E-4</v>
      </c>
      <c r="H82">
        <v>122</v>
      </c>
    </row>
    <row r="83" spans="1:8" x14ac:dyDescent="0.25">
      <c r="A83">
        <v>124</v>
      </c>
      <c r="B83">
        <f>VLOOKUP($B$2,'Standard Deposition Curves'!$B$6:$OL$11,(A83/2+1),FALSE)</f>
        <v>1.1235758754863812E-3</v>
      </c>
      <c r="C83">
        <f t="shared" si="2"/>
        <v>1.1078728923476003E-3</v>
      </c>
      <c r="D83">
        <f t="shared" si="3"/>
        <v>1.1078728923476003E-3</v>
      </c>
      <c r="E83">
        <f t="shared" si="4"/>
        <v>1.1078728923476003E-3</v>
      </c>
      <c r="F83">
        <f t="shared" si="5"/>
        <v>1.0542483197736117E-3</v>
      </c>
      <c r="G83">
        <f t="shared" si="6"/>
        <v>8.8844151979858093E-4</v>
      </c>
      <c r="H83">
        <v>124</v>
      </c>
    </row>
    <row r="84" spans="1:8" x14ac:dyDescent="0.25">
      <c r="A84">
        <v>126</v>
      </c>
      <c r="B84">
        <f>VLOOKUP($B$2,'Standard Deposition Curves'!$B$6:$OL$11,(A84/2+1),FALSE)</f>
        <v>1.1076770428015562E-3</v>
      </c>
      <c r="C84">
        <f t="shared" si="2"/>
        <v>1.0928553826199741E-3</v>
      </c>
      <c r="D84">
        <f t="shared" si="3"/>
        <v>1.0928553826199741E-3</v>
      </c>
      <c r="E84">
        <f t="shared" si="4"/>
        <v>1.0928553826199741E-3</v>
      </c>
      <c r="F84">
        <f t="shared" si="5"/>
        <v>1.0412391227449592E-3</v>
      </c>
      <c r="G84">
        <f t="shared" si="6"/>
        <v>8.8091340505073632E-4</v>
      </c>
      <c r="H84">
        <v>126</v>
      </c>
    </row>
    <row r="85" spans="1:8" x14ac:dyDescent="0.25">
      <c r="A85">
        <v>128</v>
      </c>
      <c r="B85">
        <f>VLOOKUP($B$2,'Standard Deposition Curves'!$B$6:$OL$11,(A85/2+1),FALSE)</f>
        <v>1.0929533073929961E-3</v>
      </c>
      <c r="C85">
        <f t="shared" si="2"/>
        <v>1.0783294422827495E-3</v>
      </c>
      <c r="D85">
        <f t="shared" si="3"/>
        <v>1.0783294422827495E-3</v>
      </c>
      <c r="E85">
        <f t="shared" si="4"/>
        <v>1.0783294422827495E-3</v>
      </c>
      <c r="F85">
        <f t="shared" si="5"/>
        <v>1.028711708524938E-3</v>
      </c>
      <c r="G85">
        <f t="shared" si="6"/>
        <v>8.735931181811247E-4</v>
      </c>
      <c r="H85">
        <v>128</v>
      </c>
    </row>
    <row r="86" spans="1:8" x14ac:dyDescent="0.25">
      <c r="A86">
        <v>130</v>
      </c>
      <c r="B86">
        <f>VLOOKUP($B$2,'Standard Deposition Curves'!$B$6:$OL$11,(A86/2+1),FALSE)</f>
        <v>1.0776420233463034E-3</v>
      </c>
      <c r="C86">
        <f t="shared" si="2"/>
        <v>1.0657678339818419E-3</v>
      </c>
      <c r="D86">
        <f t="shared" si="3"/>
        <v>1.0657678339818419E-3</v>
      </c>
      <c r="E86">
        <f t="shared" si="4"/>
        <v>1.0657678339818419E-3</v>
      </c>
      <c r="F86">
        <f t="shared" si="5"/>
        <v>1.0166126636009904E-3</v>
      </c>
      <c r="G86">
        <f t="shared" si="6"/>
        <v>8.6655001144426654E-4</v>
      </c>
      <c r="H86">
        <v>130</v>
      </c>
    </row>
    <row r="87" spans="1:8" x14ac:dyDescent="0.25">
      <c r="A87">
        <v>132</v>
      </c>
      <c r="B87">
        <f>VLOOKUP($B$2,'Standard Deposition Curves'!$B$6:$OL$11,(A87/2+1),FALSE)</f>
        <v>1.0664552529182881E-3</v>
      </c>
      <c r="C87">
        <f t="shared" ref="C87:C150" si="7">AVERAGE(AVERAGE(B87:B88),B88,AVERAGE(B88:B89))</f>
        <v>1.0519293125810637E-3</v>
      </c>
      <c r="D87">
        <f t="shared" ref="D87:D150" si="8">AVERAGE(AVERAGE(B87:B88),B88,AVERAGE(B88:B89))</f>
        <v>1.0519293125810637E-3</v>
      </c>
      <c r="E87">
        <f t="shared" ref="E87:E150" si="9">AVERAGE(AVERAGE(B87:B88),B88,AVERAGE(B88:B89))</f>
        <v>1.0519293125810637E-3</v>
      </c>
      <c r="F87">
        <f t="shared" ref="F87:F150" si="10">AVERAGE(B87:B97)</f>
        <v>1.0053703572691901E-3</v>
      </c>
      <c r="G87">
        <f t="shared" ref="G87:G150" si="11">AVERAGE(B87:B137)</f>
        <v>8.5970321202410939E-4</v>
      </c>
      <c r="H87">
        <v>132</v>
      </c>
    </row>
    <row r="88" spans="1:8" x14ac:dyDescent="0.25">
      <c r="A88">
        <v>134</v>
      </c>
      <c r="B88">
        <f>VLOOKUP($B$2,'Standard Deposition Curves'!$B$6:$OL$11,(A88/2+1),FALSE)</f>
        <v>1.0511439688715954E-3</v>
      </c>
      <c r="C88">
        <f t="shared" si="7"/>
        <v>1.0398573281452659E-3</v>
      </c>
      <c r="D88">
        <f t="shared" si="8"/>
        <v>1.0398573281452659E-3</v>
      </c>
      <c r="E88">
        <f t="shared" si="9"/>
        <v>1.0398573281452659E-3</v>
      </c>
      <c r="F88">
        <f t="shared" si="10"/>
        <v>9.9423487796250444E-4</v>
      </c>
      <c r="G88">
        <f t="shared" si="11"/>
        <v>8.5306424048218533E-4</v>
      </c>
      <c r="H88">
        <v>134</v>
      </c>
    </row>
    <row r="89" spans="1:8" x14ac:dyDescent="0.25">
      <c r="A89">
        <v>136</v>
      </c>
      <c r="B89">
        <f>VLOOKUP($B$2,'Standard Deposition Curves'!$B$6:$OL$11,(A89/2+1),FALSE)</f>
        <v>1.040544747081712E-3</v>
      </c>
      <c r="C89">
        <f t="shared" si="7"/>
        <v>1.0265084306095979E-3</v>
      </c>
      <c r="D89">
        <f t="shared" si="8"/>
        <v>1.0265084306095979E-3</v>
      </c>
      <c r="E89">
        <f t="shared" si="9"/>
        <v>1.0265084306095979E-3</v>
      </c>
      <c r="F89">
        <f t="shared" si="10"/>
        <v>9.8358118146444989E-4</v>
      </c>
      <c r="G89">
        <f t="shared" si="11"/>
        <v>8.4662157625696195E-4</v>
      </c>
      <c r="H89">
        <v>136</v>
      </c>
    </row>
    <row r="90" spans="1:8" x14ac:dyDescent="0.25">
      <c r="A90">
        <v>138</v>
      </c>
      <c r="B90">
        <f>VLOOKUP($B$2,'Standard Deposition Curves'!$B$6:$OL$11,(A90/2+1),FALSE)</f>
        <v>1.0258210116731517E-3</v>
      </c>
      <c r="C90">
        <f t="shared" si="7"/>
        <v>1.0153197146562905E-3</v>
      </c>
      <c r="D90">
        <f t="shared" si="8"/>
        <v>1.0153197146562905E-3</v>
      </c>
      <c r="E90">
        <f t="shared" si="9"/>
        <v>1.0153197146562905E-3</v>
      </c>
      <c r="F90">
        <f t="shared" si="10"/>
        <v>9.7298089847895283E-4</v>
      </c>
      <c r="G90">
        <f t="shared" si="11"/>
        <v>8.4037521934844E-4</v>
      </c>
      <c r="H90">
        <v>138</v>
      </c>
    </row>
    <row r="91" spans="1:8" x14ac:dyDescent="0.25">
      <c r="A91">
        <v>140</v>
      </c>
      <c r="B91">
        <f>VLOOKUP($B$2,'Standard Deposition Curves'!$B$6:$OL$11,(A91/2+1),FALSE)</f>
        <v>1.0152217898832683E-3</v>
      </c>
      <c r="C91">
        <f t="shared" si="7"/>
        <v>1.0044247730220492E-3</v>
      </c>
      <c r="D91">
        <f t="shared" si="8"/>
        <v>1.0044247730220492E-3</v>
      </c>
      <c r="E91">
        <f t="shared" si="9"/>
        <v>1.0044247730220492E-3</v>
      </c>
      <c r="F91">
        <f t="shared" si="10"/>
        <v>9.6323735408560299E-4</v>
      </c>
      <c r="G91">
        <f t="shared" si="11"/>
        <v>8.3431364919508673E-4</v>
      </c>
      <c r="H91">
        <v>140</v>
      </c>
    </row>
    <row r="92" spans="1:8" x14ac:dyDescent="0.25">
      <c r="A92">
        <v>142</v>
      </c>
      <c r="B92">
        <f>VLOOKUP($B$2,'Standard Deposition Curves'!$B$6:$OL$11,(A92/2+1),FALSE)</f>
        <v>1.0052101167315176E-3</v>
      </c>
      <c r="C92">
        <f t="shared" si="7"/>
        <v>9.9127172503242532E-4</v>
      </c>
      <c r="D92">
        <f t="shared" si="8"/>
        <v>9.9127172503242532E-4</v>
      </c>
      <c r="E92">
        <f t="shared" si="9"/>
        <v>9.9127172503242532E-4</v>
      </c>
      <c r="F92">
        <f t="shared" si="10"/>
        <v>9.5354722320481066E-4</v>
      </c>
      <c r="G92">
        <f t="shared" si="11"/>
        <v>8.2835599298085013E-4</v>
      </c>
      <c r="H92">
        <v>142</v>
      </c>
    </row>
    <row r="93" spans="1:8" x14ac:dyDescent="0.25">
      <c r="A93">
        <v>144</v>
      </c>
      <c r="B93">
        <f>VLOOKUP($B$2,'Standard Deposition Curves'!$B$6:$OL$11,(A93/2+1),FALSE)</f>
        <v>9.9048638132295721E-4</v>
      </c>
      <c r="C93">
        <f t="shared" si="7"/>
        <v>9.8037678339818403E-4</v>
      </c>
      <c r="D93">
        <f t="shared" si="8"/>
        <v>9.8037678339818403E-4</v>
      </c>
      <c r="E93">
        <f t="shared" si="9"/>
        <v>9.8037678339818403E-4</v>
      </c>
      <c r="F93">
        <f t="shared" si="10"/>
        <v>9.4385709232401832E-4</v>
      </c>
      <c r="G93">
        <f t="shared" si="11"/>
        <v>8.2250225070573007E-4</v>
      </c>
      <c r="H93">
        <v>144</v>
      </c>
    </row>
    <row r="94" spans="1:8" x14ac:dyDescent="0.25">
      <c r="A94">
        <v>146</v>
      </c>
      <c r="B94">
        <f>VLOOKUP($B$2,'Standard Deposition Curves'!$B$6:$OL$11,(A94/2+1),FALSE)</f>
        <v>9.804747081712062E-4</v>
      </c>
      <c r="C94">
        <f t="shared" si="7"/>
        <v>9.699734111543449E-4</v>
      </c>
      <c r="D94">
        <f t="shared" si="8"/>
        <v>9.699734111543449E-4</v>
      </c>
      <c r="E94">
        <f t="shared" si="9"/>
        <v>9.699734111543449E-4</v>
      </c>
      <c r="F94">
        <f t="shared" si="10"/>
        <v>9.3497028652281548E-4</v>
      </c>
      <c r="G94">
        <f t="shared" si="11"/>
        <v>8.1691416800183116E-4</v>
      </c>
      <c r="H94">
        <v>146</v>
      </c>
    </row>
    <row r="95" spans="1:8" x14ac:dyDescent="0.25">
      <c r="A95">
        <v>148</v>
      </c>
      <c r="B95">
        <f>VLOOKUP($B$2,'Standard Deposition Curves'!$B$6:$OL$11,(A95/2+1),FALSE)</f>
        <v>9.6987548638132284E-4</v>
      </c>
      <c r="C95">
        <f t="shared" si="7"/>
        <v>9.6055123216601821E-4</v>
      </c>
      <c r="D95">
        <f t="shared" si="8"/>
        <v>9.6055123216601821E-4</v>
      </c>
      <c r="E95">
        <f t="shared" si="9"/>
        <v>9.6055123216601821E-4</v>
      </c>
      <c r="F95">
        <f t="shared" si="10"/>
        <v>9.2613689423417047E-4</v>
      </c>
      <c r="G95">
        <f t="shared" si="11"/>
        <v>8.1142999923704902E-4</v>
      </c>
      <c r="H95">
        <v>148</v>
      </c>
    </row>
    <row r="96" spans="1:8" x14ac:dyDescent="0.25">
      <c r="A96">
        <v>150</v>
      </c>
      <c r="B96">
        <f>VLOOKUP($B$2,'Standard Deposition Curves'!$B$6:$OL$11,(A96/2+1),FALSE)</f>
        <v>9.5986381322957204E-4</v>
      </c>
      <c r="C96">
        <f t="shared" si="7"/>
        <v>9.5328923476005174E-4</v>
      </c>
      <c r="D96">
        <f t="shared" si="8"/>
        <v>9.5328923476005174E-4</v>
      </c>
      <c r="E96">
        <f t="shared" si="9"/>
        <v>9.5328923476005174E-4</v>
      </c>
      <c r="F96">
        <f t="shared" si="10"/>
        <v>9.1773187124159902E-4</v>
      </c>
      <c r="G96">
        <f t="shared" si="11"/>
        <v>8.0613061722743589E-4</v>
      </c>
      <c r="H96">
        <v>150</v>
      </c>
    </row>
    <row r="97" spans="1:8" x14ac:dyDescent="0.25">
      <c r="A97">
        <v>152</v>
      </c>
      <c r="B97">
        <f>VLOOKUP($B$2,'Standard Deposition Curves'!$B$6:$OL$11,(A97/2+1),FALSE)</f>
        <v>9.5397665369649802E-4</v>
      </c>
      <c r="C97">
        <f t="shared" si="7"/>
        <v>9.4396498054474711E-4</v>
      </c>
      <c r="D97">
        <f t="shared" si="8"/>
        <v>9.4396498054474711E-4</v>
      </c>
      <c r="E97">
        <f t="shared" si="9"/>
        <v>9.4396498054474711E-4</v>
      </c>
      <c r="F97">
        <f t="shared" si="10"/>
        <v>9.097552175451009E-4</v>
      </c>
      <c r="G97">
        <f t="shared" si="11"/>
        <v>8.0093514915693931E-4</v>
      </c>
      <c r="H97">
        <v>152</v>
      </c>
    </row>
    <row r="98" spans="1:8" x14ac:dyDescent="0.25">
      <c r="A98">
        <v>154</v>
      </c>
      <c r="B98">
        <f>VLOOKUP($B$2,'Standard Deposition Curves'!$B$6:$OL$11,(A98/2+1),FALSE)</f>
        <v>9.4396498054474711E-4</v>
      </c>
      <c r="C98">
        <f t="shared" si="7"/>
        <v>9.3395330739299599E-4</v>
      </c>
      <c r="D98">
        <f t="shared" si="8"/>
        <v>9.3395330739299599E-4</v>
      </c>
      <c r="E98">
        <f t="shared" si="9"/>
        <v>9.3395330739299599E-4</v>
      </c>
      <c r="F98">
        <f t="shared" si="10"/>
        <v>9.0177856384860257E-4</v>
      </c>
      <c r="G98">
        <f t="shared" si="11"/>
        <v>7.957512016479745E-4</v>
      </c>
      <c r="H98">
        <v>154</v>
      </c>
    </row>
    <row r="99" spans="1:8" x14ac:dyDescent="0.25">
      <c r="A99">
        <v>156</v>
      </c>
      <c r="B99">
        <f>VLOOKUP($B$2,'Standard Deposition Curves'!$B$6:$OL$11,(A99/2+1),FALSE)</f>
        <v>9.339533073929961E-4</v>
      </c>
      <c r="C99">
        <f t="shared" si="7"/>
        <v>9.2472697795071331E-4</v>
      </c>
      <c r="D99">
        <f t="shared" si="8"/>
        <v>9.2472697795071331E-4</v>
      </c>
      <c r="E99">
        <f t="shared" si="9"/>
        <v>9.2472697795071331E-4</v>
      </c>
      <c r="F99">
        <f t="shared" si="10"/>
        <v>8.9385532366466206E-4</v>
      </c>
      <c r="G99">
        <f t="shared" si="11"/>
        <v>7.9075204089417881E-4</v>
      </c>
      <c r="H99">
        <v>156</v>
      </c>
    </row>
    <row r="100" spans="1:8" x14ac:dyDescent="0.25">
      <c r="A100">
        <v>158</v>
      </c>
      <c r="B100">
        <f>VLOOKUP($B$2,'Standard Deposition Curves'!$B$6:$OL$11,(A100/2+1),FALSE)</f>
        <v>9.2394163424124498E-4</v>
      </c>
      <c r="C100">
        <f t="shared" si="7"/>
        <v>9.178566796368353E-4</v>
      </c>
      <c r="D100">
        <f t="shared" si="8"/>
        <v>9.178566796368353E-4</v>
      </c>
      <c r="E100">
        <f t="shared" si="9"/>
        <v>9.178566796368353E-4</v>
      </c>
      <c r="F100">
        <f t="shared" si="10"/>
        <v>8.863070392642375E-4</v>
      </c>
      <c r="G100">
        <f t="shared" si="11"/>
        <v>7.8585679407949967E-4</v>
      </c>
      <c r="H100">
        <v>158</v>
      </c>
    </row>
    <row r="101" spans="1:8" x14ac:dyDescent="0.25">
      <c r="A101">
        <v>160</v>
      </c>
      <c r="B101">
        <f>VLOOKUP($B$2,'Standard Deposition Curves'!$B$6:$OL$11,(A101/2+1),FALSE)</f>
        <v>9.1864202334630352E-4</v>
      </c>
      <c r="C101">
        <f t="shared" si="7"/>
        <v>9.0863035019455262E-4</v>
      </c>
      <c r="D101">
        <f t="shared" si="8"/>
        <v>9.0863035019455262E-4</v>
      </c>
      <c r="E101">
        <f t="shared" si="9"/>
        <v>9.0863035019455262E-4</v>
      </c>
      <c r="F101">
        <f t="shared" si="10"/>
        <v>8.7918712415988661E-4</v>
      </c>
      <c r="G101">
        <f t="shared" si="11"/>
        <v>7.8105394064240477E-4</v>
      </c>
      <c r="H101">
        <v>160</v>
      </c>
    </row>
    <row r="102" spans="1:8" x14ac:dyDescent="0.25">
      <c r="A102">
        <v>162</v>
      </c>
      <c r="B102">
        <f>VLOOKUP($B$2,'Standard Deposition Curves'!$B$6:$OL$11,(A102/2+1),FALSE)</f>
        <v>9.0863035019455251E-4</v>
      </c>
      <c r="C102">
        <f t="shared" si="7"/>
        <v>8.9930609597924777E-4</v>
      </c>
      <c r="D102">
        <f t="shared" si="8"/>
        <v>8.9930609597924777E-4</v>
      </c>
      <c r="E102">
        <f t="shared" si="9"/>
        <v>8.9930609597924777E-4</v>
      </c>
      <c r="F102">
        <f t="shared" si="10"/>
        <v>8.7206720905553582E-4</v>
      </c>
      <c r="G102">
        <f t="shared" si="11"/>
        <v>7.7626260776684206E-4</v>
      </c>
      <c r="H102">
        <v>162</v>
      </c>
    </row>
    <row r="103" spans="1:8" x14ac:dyDescent="0.25">
      <c r="A103">
        <v>164</v>
      </c>
      <c r="B103">
        <f>VLOOKUP($B$2,'Standard Deposition Curves'!$B$6:$OL$11,(A103/2+1),FALSE)</f>
        <v>8.986186770428015E-4</v>
      </c>
      <c r="C103">
        <f t="shared" si="7"/>
        <v>8.9214202334630347E-4</v>
      </c>
      <c r="D103">
        <f t="shared" si="8"/>
        <v>8.9214202334630347E-4</v>
      </c>
      <c r="E103">
        <f t="shared" si="9"/>
        <v>8.9214202334630347E-4</v>
      </c>
      <c r="F103">
        <f t="shared" si="10"/>
        <v>8.6532224973470098E-4</v>
      </c>
      <c r="G103">
        <f t="shared" si="11"/>
        <v>7.7165606164644827E-4</v>
      </c>
      <c r="H103">
        <v>164</v>
      </c>
    </row>
    <row r="104" spans="1:8" x14ac:dyDescent="0.25">
      <c r="A104">
        <v>166</v>
      </c>
      <c r="B104">
        <f>VLOOKUP($B$2,'Standard Deposition Curves'!$B$6:$OL$11,(A104/2+1),FALSE)</f>
        <v>8.9273151750972758E-4</v>
      </c>
      <c r="C104">
        <f t="shared" si="7"/>
        <v>8.8389688715953291E-4</v>
      </c>
      <c r="D104">
        <f t="shared" si="8"/>
        <v>8.8389688715953291E-4</v>
      </c>
      <c r="E104">
        <f t="shared" si="9"/>
        <v>8.8389688715953291E-4</v>
      </c>
      <c r="F104">
        <f t="shared" si="10"/>
        <v>8.590056597099397E-4</v>
      </c>
      <c r="G104">
        <f t="shared" si="11"/>
        <v>7.6714190890363914E-4</v>
      </c>
      <c r="H104">
        <v>166</v>
      </c>
    </row>
    <row r="105" spans="1:8" x14ac:dyDescent="0.25">
      <c r="A105">
        <v>168</v>
      </c>
      <c r="B105">
        <f>VLOOKUP($B$2,'Standard Deposition Curves'!$B$6:$OL$11,(A105/2+1),FALSE)</f>
        <v>8.8330739299610881E-4</v>
      </c>
      <c r="C105">
        <f t="shared" si="7"/>
        <v>8.7751815823605694E-4</v>
      </c>
      <c r="D105">
        <f t="shared" si="8"/>
        <v>8.7751815823605694E-4</v>
      </c>
      <c r="E105">
        <f t="shared" si="9"/>
        <v>8.7751815823605694E-4</v>
      </c>
      <c r="F105">
        <f t="shared" si="10"/>
        <v>8.5274248319773603E-4</v>
      </c>
      <c r="G105">
        <f t="shared" si="11"/>
        <v>7.6273167009994645E-4</v>
      </c>
      <c r="H105">
        <v>168</v>
      </c>
    </row>
    <row r="106" spans="1:8" x14ac:dyDescent="0.25">
      <c r="A106">
        <v>170</v>
      </c>
      <c r="B106">
        <f>VLOOKUP($B$2,'Standard Deposition Curves'!$B$6:$OL$11,(A106/2+1),FALSE)</f>
        <v>8.7742023346303499E-4</v>
      </c>
      <c r="C106">
        <f t="shared" si="7"/>
        <v>8.7202269779507126E-4</v>
      </c>
      <c r="D106">
        <f t="shared" si="8"/>
        <v>8.7202269779507126E-4</v>
      </c>
      <c r="E106">
        <f t="shared" si="9"/>
        <v>8.7202269779507126E-4</v>
      </c>
      <c r="F106">
        <f t="shared" si="10"/>
        <v>8.4680084895649092E-4</v>
      </c>
      <c r="G106">
        <f t="shared" si="11"/>
        <v>7.5841382467383821E-4</v>
      </c>
      <c r="H106">
        <v>170</v>
      </c>
    </row>
    <row r="107" spans="1:8" x14ac:dyDescent="0.25">
      <c r="A107">
        <v>172</v>
      </c>
      <c r="B107">
        <f>VLOOKUP($B$2,'Standard Deposition Curves'!$B$6:$OL$11,(A107/2+1),FALSE)</f>
        <v>8.7212062256809332E-4</v>
      </c>
      <c r="C107">
        <f t="shared" si="7"/>
        <v>8.656439688715954E-4</v>
      </c>
      <c r="D107">
        <f t="shared" si="8"/>
        <v>8.656439688715954E-4</v>
      </c>
      <c r="E107">
        <f t="shared" si="9"/>
        <v>8.656439688715954E-4</v>
      </c>
      <c r="F107">
        <f t="shared" si="10"/>
        <v>8.4091262822780341E-4</v>
      </c>
      <c r="G107">
        <f t="shared" si="11"/>
        <v>7.5410749980926207E-4</v>
      </c>
      <c r="H107">
        <v>172</v>
      </c>
    </row>
    <row r="108" spans="1:8" x14ac:dyDescent="0.25">
      <c r="A108">
        <v>174</v>
      </c>
      <c r="B108">
        <f>VLOOKUP($B$2,'Standard Deposition Curves'!$B$6:$OL$11,(A108/2+1),FALSE)</f>
        <v>8.6623346303501951E-4</v>
      </c>
      <c r="C108">
        <f t="shared" si="7"/>
        <v>8.5739883268482495E-4</v>
      </c>
      <c r="D108">
        <f t="shared" si="8"/>
        <v>8.5739883268482495E-4</v>
      </c>
      <c r="E108">
        <f t="shared" si="9"/>
        <v>8.5739883268482495E-4</v>
      </c>
      <c r="F108">
        <f t="shared" si="10"/>
        <v>8.350244074991158E-4</v>
      </c>
      <c r="G108">
        <f t="shared" si="11"/>
        <v>7.4981269550621792E-4</v>
      </c>
      <c r="H108">
        <v>174</v>
      </c>
    </row>
    <row r="109" spans="1:8" x14ac:dyDescent="0.25">
      <c r="A109">
        <v>176</v>
      </c>
      <c r="B109">
        <f>VLOOKUP($B$2,'Standard Deposition Curves'!$B$6:$OL$11,(A109/2+1),FALSE)</f>
        <v>8.5680933852140084E-4</v>
      </c>
      <c r="C109">
        <f t="shared" si="7"/>
        <v>8.5102010376134887E-4</v>
      </c>
      <c r="D109">
        <f t="shared" si="8"/>
        <v>8.5102010376134887E-4</v>
      </c>
      <c r="E109">
        <f t="shared" si="9"/>
        <v>8.5102010376134887E-4</v>
      </c>
      <c r="F109">
        <f t="shared" si="10"/>
        <v>8.2956455606650163E-4</v>
      </c>
      <c r="G109">
        <f t="shared" si="11"/>
        <v>7.4562180514229032E-4</v>
      </c>
      <c r="H109">
        <v>176</v>
      </c>
    </row>
    <row r="110" spans="1:8" x14ac:dyDescent="0.25">
      <c r="A110">
        <v>178</v>
      </c>
      <c r="B110">
        <f>VLOOKUP($B$2,'Standard Deposition Curves'!$B$6:$OL$11,(A110/2+1),FALSE)</f>
        <v>8.5092217898832681E-4</v>
      </c>
      <c r="C110">
        <f t="shared" si="7"/>
        <v>8.4562256809338513E-4</v>
      </c>
      <c r="D110">
        <f t="shared" si="8"/>
        <v>8.4562256809338513E-4</v>
      </c>
      <c r="E110">
        <f t="shared" si="9"/>
        <v>8.4562256809338513E-4</v>
      </c>
      <c r="F110">
        <f t="shared" si="10"/>
        <v>8.2447966041740363E-4</v>
      </c>
      <c r="G110">
        <f t="shared" si="11"/>
        <v>7.4152330815594706E-4</v>
      </c>
      <c r="H110">
        <v>178</v>
      </c>
    </row>
    <row r="111" spans="1:8" x14ac:dyDescent="0.25">
      <c r="A111">
        <v>180</v>
      </c>
      <c r="B111">
        <f>VLOOKUP($B$2,'Standard Deposition Curves'!$B$6:$OL$11,(A111/2+1),FALSE)</f>
        <v>8.4562256809338513E-4</v>
      </c>
      <c r="C111">
        <f t="shared" si="7"/>
        <v>8.402250324254214E-4</v>
      </c>
      <c r="D111">
        <f t="shared" si="8"/>
        <v>8.402250324254214E-4</v>
      </c>
      <c r="E111">
        <f t="shared" si="9"/>
        <v>8.402250324254214E-4</v>
      </c>
      <c r="F111">
        <f t="shared" si="10"/>
        <v>8.1944817828086313E-4</v>
      </c>
      <c r="G111">
        <f t="shared" si="11"/>
        <v>7.3743633173113611E-4</v>
      </c>
      <c r="H111">
        <v>180</v>
      </c>
    </row>
    <row r="112" spans="1:8" x14ac:dyDescent="0.25">
      <c r="A112">
        <v>182</v>
      </c>
      <c r="B112">
        <f>VLOOKUP($B$2,'Standard Deposition Curves'!$B$6:$OL$11,(A112/2+1),FALSE)</f>
        <v>8.4032295719844345E-4</v>
      </c>
      <c r="C112">
        <f t="shared" si="7"/>
        <v>8.345337224383917E-4</v>
      </c>
      <c r="D112">
        <f t="shared" si="8"/>
        <v>8.345337224383917E-4</v>
      </c>
      <c r="E112">
        <f t="shared" si="9"/>
        <v>8.345337224383917E-4</v>
      </c>
      <c r="F112">
        <f t="shared" si="10"/>
        <v>8.1441669614432273E-4</v>
      </c>
      <c r="G112">
        <f t="shared" si="11"/>
        <v>7.3336087586785693E-4</v>
      </c>
      <c r="H112">
        <v>182</v>
      </c>
    </row>
    <row r="113" spans="1:8" x14ac:dyDescent="0.25">
      <c r="A113">
        <v>184</v>
      </c>
      <c r="B113">
        <f>VLOOKUP($B$2,'Standard Deposition Curves'!$B$6:$OL$11,(A113/2+1),FALSE)</f>
        <v>8.3443579766536964E-4</v>
      </c>
      <c r="C113">
        <f t="shared" si="7"/>
        <v>8.2913618677042797E-4</v>
      </c>
      <c r="D113">
        <f t="shared" si="8"/>
        <v>8.2913618677042797E-4</v>
      </c>
      <c r="E113">
        <f t="shared" si="9"/>
        <v>8.2913618677042797E-4</v>
      </c>
      <c r="F113">
        <f t="shared" si="10"/>
        <v>8.093852140077819E-4</v>
      </c>
      <c r="G113">
        <f t="shared" si="11"/>
        <v>7.293778133821621E-4</v>
      </c>
      <c r="H113">
        <v>184</v>
      </c>
    </row>
    <row r="114" spans="1:8" x14ac:dyDescent="0.25">
      <c r="A114">
        <v>186</v>
      </c>
      <c r="B114">
        <f>VLOOKUP($B$2,'Standard Deposition Curves'!$B$6:$OL$11,(A114/2+1),FALSE)</f>
        <v>8.2913618677042797E-4</v>
      </c>
      <c r="C114">
        <f t="shared" si="7"/>
        <v>8.2373865110246423E-4</v>
      </c>
      <c r="D114">
        <f t="shared" si="8"/>
        <v>8.2373865110246423E-4</v>
      </c>
      <c r="E114">
        <f t="shared" si="9"/>
        <v>8.2373865110246423E-4</v>
      </c>
      <c r="F114">
        <f t="shared" si="10"/>
        <v>8.0478210116731496E-4</v>
      </c>
      <c r="G114">
        <f t="shared" si="11"/>
        <v>7.2541779201953135E-4</v>
      </c>
      <c r="H114">
        <v>186</v>
      </c>
    </row>
    <row r="115" spans="1:8" x14ac:dyDescent="0.25">
      <c r="A115">
        <v>188</v>
      </c>
      <c r="B115">
        <f>VLOOKUP($B$2,'Standard Deposition Curves'!$B$6:$OL$11,(A115/2+1),FALSE)</f>
        <v>8.2383657587548639E-4</v>
      </c>
      <c r="C115">
        <f t="shared" si="7"/>
        <v>8.1804734111543453E-4</v>
      </c>
      <c r="D115">
        <f t="shared" si="8"/>
        <v>8.1804734111543453E-4</v>
      </c>
      <c r="E115">
        <f t="shared" si="9"/>
        <v>8.1804734111543453E-4</v>
      </c>
      <c r="F115">
        <f t="shared" si="10"/>
        <v>8.0017898832684823E-4</v>
      </c>
      <c r="G115">
        <f t="shared" si="11"/>
        <v>7.214692912184327E-4</v>
      </c>
      <c r="H115">
        <v>188</v>
      </c>
    </row>
    <row r="116" spans="1:8" x14ac:dyDescent="0.25">
      <c r="A116">
        <v>190</v>
      </c>
      <c r="B116">
        <f>VLOOKUP($B$2,'Standard Deposition Curves'!$B$6:$OL$11,(A116/2+1),FALSE)</f>
        <v>8.1794941634241248E-4</v>
      </c>
      <c r="C116">
        <f t="shared" si="7"/>
        <v>8.126498054474708E-4</v>
      </c>
      <c r="D116">
        <f t="shared" si="8"/>
        <v>8.126498054474708E-4</v>
      </c>
      <c r="E116">
        <f t="shared" si="9"/>
        <v>8.126498054474708E-4</v>
      </c>
      <c r="F116">
        <f t="shared" si="10"/>
        <v>7.9557587548638117E-4</v>
      </c>
      <c r="G116">
        <f t="shared" si="11"/>
        <v>7.1752079041733404E-4</v>
      </c>
      <c r="H116">
        <v>190</v>
      </c>
    </row>
    <row r="117" spans="1:8" x14ac:dyDescent="0.25">
      <c r="A117">
        <v>192</v>
      </c>
      <c r="B117">
        <f>VLOOKUP($B$2,'Standard Deposition Curves'!$B$6:$OL$11,(A117/2+1),FALSE)</f>
        <v>8.126498054474708E-4</v>
      </c>
      <c r="C117">
        <f t="shared" si="7"/>
        <v>8.0803761348897539E-4</v>
      </c>
      <c r="D117">
        <f t="shared" si="8"/>
        <v>8.0803761348897539E-4</v>
      </c>
      <c r="E117">
        <f t="shared" si="9"/>
        <v>8.0803761348897539E-4</v>
      </c>
      <c r="F117">
        <f t="shared" si="10"/>
        <v>7.9140113194198789E-4</v>
      </c>
      <c r="G117">
        <f t="shared" si="11"/>
        <v>7.1367620355535205E-4</v>
      </c>
      <c r="H117">
        <v>192</v>
      </c>
    </row>
    <row r="118" spans="1:8" x14ac:dyDescent="0.25">
      <c r="A118">
        <v>194</v>
      </c>
      <c r="B118">
        <f>VLOOKUP($B$2,'Standard Deposition Curves'!$B$6:$OL$11,(A118/2+1),FALSE)</f>
        <v>8.0735019455252912E-4</v>
      </c>
      <c r="C118">
        <f t="shared" si="7"/>
        <v>8.0548767833981837E-4</v>
      </c>
      <c r="D118">
        <f t="shared" si="8"/>
        <v>8.0548767833981837E-4</v>
      </c>
      <c r="E118">
        <f t="shared" si="9"/>
        <v>8.0548767833981837E-4</v>
      </c>
      <c r="F118">
        <f t="shared" si="10"/>
        <v>7.872263883975945E-4</v>
      </c>
      <c r="G118">
        <f t="shared" si="11"/>
        <v>7.0984313725490182E-4</v>
      </c>
      <c r="H118">
        <v>194</v>
      </c>
    </row>
    <row r="119" spans="1:8" x14ac:dyDescent="0.25">
      <c r="A119">
        <v>196</v>
      </c>
      <c r="B119">
        <f>VLOOKUP($B$2,'Standard Deposition Curves'!$B$6:$OL$11,(A119/2+1),FALSE)</f>
        <v>8.0617509727626453E-4</v>
      </c>
      <c r="C119">
        <f t="shared" si="7"/>
        <v>8.0087548638132307E-4</v>
      </c>
      <c r="D119">
        <f t="shared" si="8"/>
        <v>8.0087548638132307E-4</v>
      </c>
      <c r="E119">
        <f t="shared" si="9"/>
        <v>8.0087548638132307E-4</v>
      </c>
      <c r="F119">
        <f t="shared" si="10"/>
        <v>7.8305164485320132E-4</v>
      </c>
      <c r="G119">
        <f t="shared" si="11"/>
        <v>7.0602159151598369E-4</v>
      </c>
      <c r="H119">
        <v>196</v>
      </c>
    </row>
    <row r="120" spans="1:8" x14ac:dyDescent="0.25">
      <c r="A120">
        <v>198</v>
      </c>
      <c r="B120">
        <f>VLOOKUP($B$2,'Standard Deposition Curves'!$B$6:$OL$11,(A120/2+1),FALSE)</f>
        <v>8.0087548638132296E-4</v>
      </c>
      <c r="C120">
        <f t="shared" si="7"/>
        <v>7.9557587548638139E-4</v>
      </c>
      <c r="D120">
        <f t="shared" si="8"/>
        <v>7.9557587548638139E-4</v>
      </c>
      <c r="E120">
        <f t="shared" si="9"/>
        <v>7.9557587548638139E-4</v>
      </c>
      <c r="F120">
        <f t="shared" si="10"/>
        <v>7.7850194552529187E-4</v>
      </c>
      <c r="G120">
        <f t="shared" si="11"/>
        <v>7.0213069352254508E-4</v>
      </c>
      <c r="H120">
        <v>198</v>
      </c>
    </row>
    <row r="121" spans="1:8" x14ac:dyDescent="0.25">
      <c r="A121">
        <v>200</v>
      </c>
      <c r="B121">
        <f>VLOOKUP($B$2,'Standard Deposition Curves'!$B$6:$OL$11,(A121/2+1),FALSE)</f>
        <v>7.9557587548638128E-4</v>
      </c>
      <c r="C121">
        <f t="shared" si="7"/>
        <v>7.9027626459143971E-4</v>
      </c>
      <c r="D121">
        <f t="shared" si="8"/>
        <v>7.9027626459143971E-4</v>
      </c>
      <c r="E121">
        <f t="shared" si="9"/>
        <v>7.9027626459143971E-4</v>
      </c>
      <c r="F121">
        <f t="shared" si="10"/>
        <v>7.7395224619738231E-4</v>
      </c>
      <c r="G121">
        <f t="shared" si="11"/>
        <v>6.9823979552910648E-4</v>
      </c>
      <c r="H121">
        <v>200</v>
      </c>
    </row>
    <row r="122" spans="1:8" x14ac:dyDescent="0.25">
      <c r="A122">
        <v>202</v>
      </c>
      <c r="B122">
        <f>VLOOKUP($B$2,'Standard Deposition Curves'!$B$6:$OL$11,(A122/2+1),FALSE)</f>
        <v>7.902762645914396E-4</v>
      </c>
      <c r="C122">
        <f t="shared" si="7"/>
        <v>7.8566407263294441E-4</v>
      </c>
      <c r="D122">
        <f t="shared" si="8"/>
        <v>7.8566407263294441E-4</v>
      </c>
      <c r="E122">
        <f t="shared" si="9"/>
        <v>7.8566407263294441E-4</v>
      </c>
      <c r="F122">
        <f t="shared" si="10"/>
        <v>7.6940254686947297E-4</v>
      </c>
      <c r="G122">
        <f t="shared" si="11"/>
        <v>6.9436041809719986E-4</v>
      </c>
      <c r="H122">
        <v>202</v>
      </c>
    </row>
    <row r="123" spans="1:8" x14ac:dyDescent="0.25">
      <c r="A123">
        <v>204</v>
      </c>
      <c r="B123">
        <f>VLOOKUP($B$2,'Standard Deposition Curves'!$B$6:$OL$11,(A123/2+1),FALSE)</f>
        <v>7.8497665369649814E-4</v>
      </c>
      <c r="C123">
        <f t="shared" si="7"/>
        <v>7.8311413748378739E-4</v>
      </c>
      <c r="D123">
        <f t="shared" si="8"/>
        <v>7.8311413748378739E-4</v>
      </c>
      <c r="E123">
        <f t="shared" si="9"/>
        <v>7.8311413748378739E-4</v>
      </c>
      <c r="F123">
        <f t="shared" si="10"/>
        <v>7.6528121683763707E-4</v>
      </c>
      <c r="G123">
        <f t="shared" si="11"/>
        <v>6.9057343404287758E-4</v>
      </c>
      <c r="H123">
        <v>204</v>
      </c>
    </row>
    <row r="124" spans="1:8" x14ac:dyDescent="0.25">
      <c r="A124">
        <v>206</v>
      </c>
      <c r="B124">
        <f>VLOOKUP($B$2,'Standard Deposition Curves'!$B$6:$OL$11,(A124/2+1),FALSE)</f>
        <v>7.8380155642023355E-4</v>
      </c>
      <c r="C124">
        <f t="shared" si="7"/>
        <v>7.7850194552529176E-4</v>
      </c>
      <c r="D124">
        <f t="shared" si="8"/>
        <v>7.7850194552529176E-4</v>
      </c>
      <c r="E124">
        <f t="shared" si="9"/>
        <v>7.7850194552529176E-4</v>
      </c>
      <c r="F124">
        <f t="shared" si="10"/>
        <v>7.6115988680580139E-4</v>
      </c>
      <c r="G124">
        <f t="shared" si="11"/>
        <v>6.8679797055008751E-4</v>
      </c>
      <c r="H124">
        <v>206</v>
      </c>
    </row>
    <row r="125" spans="1:8" x14ac:dyDescent="0.25">
      <c r="A125">
        <v>208</v>
      </c>
      <c r="B125">
        <f>VLOOKUP($B$2,'Standard Deposition Curves'!$B$6:$OL$11,(A125/2+1),FALSE)</f>
        <v>7.7850194552529176E-4</v>
      </c>
      <c r="C125">
        <f t="shared" si="7"/>
        <v>7.7388975356679636E-4</v>
      </c>
      <c r="D125">
        <f t="shared" si="8"/>
        <v>7.7388975356679636E-4</v>
      </c>
      <c r="E125">
        <f t="shared" si="9"/>
        <v>7.7388975356679636E-4</v>
      </c>
      <c r="F125">
        <f t="shared" si="10"/>
        <v>7.5666360099044922E-4</v>
      </c>
      <c r="G125">
        <f t="shared" si="11"/>
        <v>6.8295315480277697E-4</v>
      </c>
      <c r="H125">
        <v>208</v>
      </c>
    </row>
    <row r="126" spans="1:8" x14ac:dyDescent="0.25">
      <c r="A126">
        <v>210</v>
      </c>
      <c r="B126">
        <f>VLOOKUP($B$2,'Standard Deposition Curves'!$B$6:$OL$11,(A126/2+1),FALSE)</f>
        <v>7.7320233463035019E-4</v>
      </c>
      <c r="C126">
        <f t="shared" si="7"/>
        <v>7.7133981841763944E-4</v>
      </c>
      <c r="D126">
        <f t="shared" si="8"/>
        <v>7.7133981841763944E-4</v>
      </c>
      <c r="E126">
        <f t="shared" si="9"/>
        <v>7.7133981841763944E-4</v>
      </c>
      <c r="F126">
        <f t="shared" si="10"/>
        <v>7.5259568447117082E-4</v>
      </c>
      <c r="G126">
        <f t="shared" si="11"/>
        <v>6.7911985961699841E-4</v>
      </c>
      <c r="H126">
        <v>210</v>
      </c>
    </row>
    <row r="127" spans="1:8" x14ac:dyDescent="0.25">
      <c r="A127">
        <v>212</v>
      </c>
      <c r="B127">
        <f>VLOOKUP($B$2,'Standard Deposition Curves'!$B$6:$OL$11,(A127/2+1),FALSE)</f>
        <v>7.720272373540856E-4</v>
      </c>
      <c r="C127">
        <f t="shared" si="7"/>
        <v>7.6672762645914382E-4</v>
      </c>
      <c r="D127">
        <f t="shared" si="8"/>
        <v>7.6672762645914382E-4</v>
      </c>
      <c r="E127">
        <f t="shared" si="9"/>
        <v>7.6672762645914382E-4</v>
      </c>
      <c r="F127">
        <f t="shared" si="10"/>
        <v>7.4852776795189253E-4</v>
      </c>
      <c r="G127">
        <f t="shared" si="11"/>
        <v>6.7529808499275173E-4</v>
      </c>
      <c r="H127">
        <v>212</v>
      </c>
    </row>
    <row r="128" spans="1:8" x14ac:dyDescent="0.25">
      <c r="A128">
        <v>214</v>
      </c>
      <c r="B128">
        <f>VLOOKUP($B$2,'Standard Deposition Curves'!$B$6:$OL$11,(A128/2+1),FALSE)</f>
        <v>7.6672762645914392E-4</v>
      </c>
      <c r="C128">
        <f t="shared" si="7"/>
        <v>7.6142801556420214E-4</v>
      </c>
      <c r="D128">
        <f t="shared" si="8"/>
        <v>7.6142801556420214E-4</v>
      </c>
      <c r="E128">
        <f t="shared" si="9"/>
        <v>7.6142801556420214E-4</v>
      </c>
      <c r="F128">
        <f t="shared" si="10"/>
        <v>7.4451326494517152E-4</v>
      </c>
      <c r="G128">
        <f t="shared" si="11"/>
        <v>6.7143526359960315E-4</v>
      </c>
      <c r="H128">
        <v>214</v>
      </c>
    </row>
    <row r="129" spans="1:8" x14ac:dyDescent="0.25">
      <c r="A129">
        <v>216</v>
      </c>
      <c r="B129">
        <f>VLOOKUP($B$2,'Standard Deposition Curves'!$B$6:$OL$11,(A129/2+1),FALSE)</f>
        <v>7.6142801556420225E-4</v>
      </c>
      <c r="C129">
        <f t="shared" si="7"/>
        <v>7.5612840466926067E-4</v>
      </c>
      <c r="D129">
        <f t="shared" si="8"/>
        <v>7.5612840466926067E-4</v>
      </c>
      <c r="E129">
        <f t="shared" si="9"/>
        <v>7.5612840466926067E-4</v>
      </c>
      <c r="F129">
        <f t="shared" si="10"/>
        <v>7.4049876193845073E-4</v>
      </c>
      <c r="G129">
        <f t="shared" si="11"/>
        <v>6.6755565728236809E-4</v>
      </c>
      <c r="H129">
        <v>216</v>
      </c>
    </row>
    <row r="130" spans="1:8" x14ac:dyDescent="0.25">
      <c r="A130">
        <v>218</v>
      </c>
      <c r="B130">
        <f>VLOOKUP($B$2,'Standard Deposition Curves'!$B$6:$OL$11,(A130/2+1),FALSE)</f>
        <v>7.5612840466926067E-4</v>
      </c>
      <c r="C130">
        <f t="shared" si="7"/>
        <v>7.508287937743191E-4</v>
      </c>
      <c r="D130">
        <f t="shared" si="8"/>
        <v>7.508287937743191E-4</v>
      </c>
      <c r="E130">
        <f t="shared" si="9"/>
        <v>7.508287937743191E-4</v>
      </c>
      <c r="F130">
        <f t="shared" si="10"/>
        <v>7.3691262822780349E-4</v>
      </c>
      <c r="G130">
        <f t="shared" si="11"/>
        <v>6.6376844434271748E-4</v>
      </c>
      <c r="H130">
        <v>218</v>
      </c>
    </row>
    <row r="131" spans="1:8" x14ac:dyDescent="0.25">
      <c r="A131">
        <v>220</v>
      </c>
      <c r="B131">
        <f>VLOOKUP($B$2,'Standard Deposition Curves'!$B$6:$OL$11,(A131/2+1),FALSE)</f>
        <v>7.508287937743191E-4</v>
      </c>
      <c r="C131">
        <f t="shared" si="7"/>
        <v>7.4631452658884565E-4</v>
      </c>
      <c r="D131">
        <f t="shared" si="8"/>
        <v>7.4631452658884565E-4</v>
      </c>
      <c r="E131">
        <f t="shared" si="9"/>
        <v>7.4631452658884565E-4</v>
      </c>
      <c r="F131">
        <f t="shared" si="10"/>
        <v>7.3332649451715614E-4</v>
      </c>
      <c r="G131">
        <f t="shared" si="11"/>
        <v>6.5999275196459897E-4</v>
      </c>
      <c r="H131">
        <v>220</v>
      </c>
    </row>
    <row r="132" spans="1:8" x14ac:dyDescent="0.25">
      <c r="A132">
        <v>222</v>
      </c>
      <c r="B132">
        <f>VLOOKUP($B$2,'Standard Deposition Curves'!$B$6:$OL$11,(A132/2+1),FALSE)</f>
        <v>7.4552918287937742E-4</v>
      </c>
      <c r="C132">
        <f t="shared" si="7"/>
        <v>7.4415629053177685E-4</v>
      </c>
      <c r="D132">
        <f t="shared" si="8"/>
        <v>7.4415629053177685E-4</v>
      </c>
      <c r="E132">
        <f t="shared" si="9"/>
        <v>7.4415629053177685E-4</v>
      </c>
      <c r="F132">
        <f t="shared" si="10"/>
        <v>7.2974036080650879E-4</v>
      </c>
      <c r="G132">
        <f t="shared" si="11"/>
        <v>6.5622858014801255E-4</v>
      </c>
      <c r="H132">
        <v>222</v>
      </c>
    </row>
    <row r="133" spans="1:8" x14ac:dyDescent="0.25">
      <c r="A133">
        <v>224</v>
      </c>
      <c r="B133">
        <f>VLOOKUP($B$2,'Standard Deposition Curves'!$B$6:$OL$11,(A133/2+1),FALSE)</f>
        <v>7.4494163424124508E-4</v>
      </c>
      <c r="C133">
        <f t="shared" si="7"/>
        <v>7.3964202334630361E-4</v>
      </c>
      <c r="D133">
        <f t="shared" si="8"/>
        <v>7.3964202334630361E-4</v>
      </c>
      <c r="E133">
        <f t="shared" si="9"/>
        <v>7.3964202334630361E-4</v>
      </c>
      <c r="F133">
        <f t="shared" si="10"/>
        <v>7.2620764060841894E-4</v>
      </c>
      <c r="G133">
        <f t="shared" si="11"/>
        <v>6.524759288929579E-4</v>
      </c>
      <c r="H133">
        <v>224</v>
      </c>
    </row>
    <row r="134" spans="1:8" x14ac:dyDescent="0.25">
      <c r="A134">
        <v>226</v>
      </c>
      <c r="B134">
        <f>VLOOKUP($B$2,'Standard Deposition Curves'!$B$6:$OL$11,(A134/2+1),FALSE)</f>
        <v>7.3964202334630361E-4</v>
      </c>
      <c r="C134">
        <f t="shared" si="7"/>
        <v>7.3512775616083016E-4</v>
      </c>
      <c r="D134">
        <f t="shared" si="8"/>
        <v>7.3512775616083016E-4</v>
      </c>
      <c r="E134">
        <f t="shared" si="9"/>
        <v>7.3512775616083016E-4</v>
      </c>
      <c r="F134">
        <f t="shared" si="10"/>
        <v>7.2262150689777159E-4</v>
      </c>
      <c r="G134">
        <f t="shared" si="11"/>
        <v>6.4872327763790326E-4</v>
      </c>
      <c r="H134">
        <v>226</v>
      </c>
    </row>
    <row r="135" spans="1:8" x14ac:dyDescent="0.25">
      <c r="A135">
        <v>228</v>
      </c>
      <c r="B135">
        <f>VLOOKUP($B$2,'Standard Deposition Curves'!$B$6:$OL$11,(A135/2+1),FALSE)</f>
        <v>7.3434241245136193E-4</v>
      </c>
      <c r="C135">
        <f t="shared" si="7"/>
        <v>7.3296952010376126E-4</v>
      </c>
      <c r="D135">
        <f t="shared" si="8"/>
        <v>7.3296952010376126E-4</v>
      </c>
      <c r="E135">
        <f t="shared" si="9"/>
        <v>7.3296952010376126E-4</v>
      </c>
      <c r="F135">
        <f t="shared" si="10"/>
        <v>7.1908878669968152E-4</v>
      </c>
      <c r="G135">
        <f t="shared" si="11"/>
        <v>6.4498214694438082E-4</v>
      </c>
      <c r="H135">
        <v>228</v>
      </c>
    </row>
    <row r="136" spans="1:8" x14ac:dyDescent="0.25">
      <c r="A136">
        <v>230</v>
      </c>
      <c r="B136">
        <f>VLOOKUP($B$2,'Standard Deposition Curves'!$B$6:$OL$11,(A136/2+1),FALSE)</f>
        <v>7.3375486381322959E-4</v>
      </c>
      <c r="C136">
        <f t="shared" si="7"/>
        <v>7.2924059662775613E-4</v>
      </c>
      <c r="D136">
        <f t="shared" si="8"/>
        <v>7.2924059662775613E-4</v>
      </c>
      <c r="E136">
        <f t="shared" si="9"/>
        <v>7.2924059662775613E-4</v>
      </c>
      <c r="F136">
        <f t="shared" si="10"/>
        <v>7.1593102228510773E-4</v>
      </c>
      <c r="G136">
        <f t="shared" si="11"/>
        <v>6.4125253681239036E-4</v>
      </c>
      <c r="H136">
        <v>230</v>
      </c>
    </row>
    <row r="137" spans="1:8" x14ac:dyDescent="0.25">
      <c r="A137">
        <v>232</v>
      </c>
      <c r="B137">
        <f>VLOOKUP($B$2,'Standard Deposition Curves'!$B$6:$OL$11,(A137/2+1),FALSE)</f>
        <v>7.2845525291828791E-4</v>
      </c>
      <c r="C137">
        <f t="shared" si="7"/>
        <v>7.2708236057068745E-4</v>
      </c>
      <c r="D137">
        <f t="shared" si="8"/>
        <v>7.2708236057068745E-4</v>
      </c>
      <c r="E137">
        <f t="shared" si="9"/>
        <v>7.2708236057068745E-4</v>
      </c>
      <c r="F137">
        <f t="shared" si="10"/>
        <v>7.1239830208701799E-4</v>
      </c>
      <c r="G137">
        <f t="shared" si="11"/>
        <v>6.3744205386434712E-4</v>
      </c>
      <c r="H137">
        <v>232</v>
      </c>
    </row>
    <row r="138" spans="1:8" x14ac:dyDescent="0.25">
      <c r="A138">
        <v>234</v>
      </c>
      <c r="B138">
        <f>VLOOKUP($B$2,'Standard Deposition Curves'!$B$6:$OL$11,(A138/2+1),FALSE)</f>
        <v>7.2786770428015567E-4</v>
      </c>
      <c r="C138">
        <f t="shared" si="7"/>
        <v>7.2335343709468232E-4</v>
      </c>
      <c r="D138">
        <f t="shared" si="8"/>
        <v>7.2335343709468232E-4</v>
      </c>
      <c r="E138">
        <f t="shared" si="9"/>
        <v>7.2335343709468232E-4</v>
      </c>
      <c r="F138">
        <f t="shared" si="10"/>
        <v>7.0886558188892814E-4</v>
      </c>
      <c r="G138">
        <f t="shared" si="11"/>
        <v>6.3364309147783608E-4</v>
      </c>
      <c r="H138">
        <v>234</v>
      </c>
    </row>
    <row r="139" spans="1:8" x14ac:dyDescent="0.25">
      <c r="A139">
        <v>236</v>
      </c>
      <c r="B139">
        <f>VLOOKUP($B$2,'Standard Deposition Curves'!$B$6:$OL$11,(A139/2+1),FALSE)</f>
        <v>7.2256809338521399E-4</v>
      </c>
      <c r="C139">
        <f t="shared" si="7"/>
        <v>7.2119520103761353E-4</v>
      </c>
      <c r="D139">
        <f t="shared" si="8"/>
        <v>7.2119520103761353E-4</v>
      </c>
      <c r="E139">
        <f t="shared" si="9"/>
        <v>7.2119520103761353E-4</v>
      </c>
      <c r="F139">
        <f t="shared" si="10"/>
        <v>7.0533286169083829E-4</v>
      </c>
      <c r="G139">
        <f t="shared" si="11"/>
        <v>6.2984412909132526E-4</v>
      </c>
      <c r="H139">
        <v>236</v>
      </c>
    </row>
    <row r="140" spans="1:8" x14ac:dyDescent="0.25">
      <c r="A140">
        <v>238</v>
      </c>
      <c r="B140">
        <f>VLOOKUP($B$2,'Standard Deposition Curves'!$B$6:$OL$11,(A140/2+1),FALSE)</f>
        <v>7.2198054474708175E-4</v>
      </c>
      <c r="C140">
        <f t="shared" si="7"/>
        <v>7.1668093385214007E-4</v>
      </c>
      <c r="D140">
        <f t="shared" si="8"/>
        <v>7.1668093385214007E-4</v>
      </c>
      <c r="E140">
        <f t="shared" si="9"/>
        <v>7.1668093385214007E-4</v>
      </c>
      <c r="F140">
        <f t="shared" si="10"/>
        <v>7.0185355500530593E-4</v>
      </c>
      <c r="G140">
        <f t="shared" si="11"/>
        <v>6.2606012054627295E-4</v>
      </c>
      <c r="H140">
        <v>238</v>
      </c>
    </row>
    <row r="141" spans="1:8" x14ac:dyDescent="0.25">
      <c r="A141">
        <v>240</v>
      </c>
      <c r="B141">
        <f>VLOOKUP($B$2,'Standard Deposition Curves'!$B$6:$OL$11,(A141/2+1),FALSE)</f>
        <v>7.1668093385214007E-4</v>
      </c>
      <c r="C141">
        <f t="shared" si="7"/>
        <v>7.1147924773022045E-4</v>
      </c>
      <c r="D141">
        <f t="shared" si="8"/>
        <v>7.1147924773022045E-4</v>
      </c>
      <c r="E141">
        <f t="shared" si="9"/>
        <v>7.1147924773022045E-4</v>
      </c>
      <c r="F141">
        <f t="shared" si="10"/>
        <v>6.9794587902370002E-4</v>
      </c>
      <c r="G141">
        <f t="shared" si="11"/>
        <v>6.2220332646677342E-4</v>
      </c>
      <c r="H141">
        <v>240</v>
      </c>
    </row>
    <row r="142" spans="1:8" x14ac:dyDescent="0.25">
      <c r="A142">
        <v>242</v>
      </c>
      <c r="B142">
        <f>VLOOKUP($B$2,'Standard Deposition Curves'!$B$6:$OL$11,(A142/2+1),FALSE)</f>
        <v>7.1138132295719839E-4</v>
      </c>
      <c r="C142">
        <f t="shared" si="7"/>
        <v>7.0725875486381316E-4</v>
      </c>
      <c r="D142">
        <f t="shared" si="8"/>
        <v>7.0725875486381316E-4</v>
      </c>
      <c r="E142">
        <f t="shared" si="9"/>
        <v>7.0725875486381316E-4</v>
      </c>
      <c r="F142">
        <f t="shared" si="10"/>
        <v>6.940916165546515E-4</v>
      </c>
      <c r="G142">
        <f t="shared" si="11"/>
        <v>6.1835805294880599E-4</v>
      </c>
      <c r="H142">
        <v>242</v>
      </c>
    </row>
    <row r="143" spans="1:8" x14ac:dyDescent="0.25">
      <c r="A143">
        <v>244</v>
      </c>
      <c r="B143">
        <f>VLOOKUP($B$2,'Standard Deposition Curves'!$B$6:$OL$11,(A143/2+1),FALSE)</f>
        <v>7.0666926070038906E-4</v>
      </c>
      <c r="C143">
        <f t="shared" si="7"/>
        <v>7.0490466926070037E-4</v>
      </c>
      <c r="D143">
        <f t="shared" si="8"/>
        <v>7.0490466926070037E-4</v>
      </c>
      <c r="E143">
        <f t="shared" si="9"/>
        <v>7.0490466926070037E-4</v>
      </c>
      <c r="F143">
        <f t="shared" si="10"/>
        <v>6.9066572338167675E-4</v>
      </c>
      <c r="G143">
        <f t="shared" si="11"/>
        <v>6.146051728084229E-4</v>
      </c>
      <c r="H143">
        <v>244</v>
      </c>
    </row>
    <row r="144" spans="1:8" x14ac:dyDescent="0.25">
      <c r="A144">
        <v>246</v>
      </c>
      <c r="B144">
        <f>VLOOKUP($B$2,'Standard Deposition Curves'!$B$6:$OL$11,(A144/2+1),FALSE)</f>
        <v>7.0549416342412447E-4</v>
      </c>
      <c r="C144">
        <f t="shared" si="7"/>
        <v>7.0137159533073925E-4</v>
      </c>
      <c r="D144">
        <f t="shared" si="8"/>
        <v>7.0137159533073925E-4</v>
      </c>
      <c r="E144">
        <f t="shared" si="9"/>
        <v>7.0137159533073925E-4</v>
      </c>
      <c r="F144">
        <f t="shared" si="10"/>
        <v>6.8718641669614439E-4</v>
      </c>
      <c r="G144">
        <f t="shared" si="11"/>
        <v>6.1083611810482932E-4</v>
      </c>
      <c r="H144">
        <v>246</v>
      </c>
    </row>
    <row r="145" spans="1:8" x14ac:dyDescent="0.25">
      <c r="A145">
        <v>248</v>
      </c>
      <c r="B145">
        <f>VLOOKUP($B$2,'Standard Deposition Curves'!$B$6:$OL$11,(A145/2+1),FALSE)</f>
        <v>7.0078210116731503E-4</v>
      </c>
      <c r="C145">
        <f t="shared" si="7"/>
        <v>6.9901750972762645E-4</v>
      </c>
      <c r="D145">
        <f t="shared" si="8"/>
        <v>6.9901750972762645E-4</v>
      </c>
      <c r="E145">
        <f t="shared" si="9"/>
        <v>6.9901750972762645E-4</v>
      </c>
      <c r="F145">
        <f t="shared" si="10"/>
        <v>6.8376052352316953E-4</v>
      </c>
      <c r="G145">
        <f t="shared" si="11"/>
        <v>6.0701388570992586E-4</v>
      </c>
      <c r="H145">
        <v>248</v>
      </c>
    </row>
    <row r="146" spans="1:8" x14ac:dyDescent="0.25">
      <c r="A146">
        <v>250</v>
      </c>
      <c r="B146">
        <f>VLOOKUP($B$2,'Standard Deposition Curves'!$B$6:$OL$11,(A146/2+1),FALSE)</f>
        <v>6.9960700389105055E-4</v>
      </c>
      <c r="C146">
        <f t="shared" si="7"/>
        <v>6.9479701686121916E-4</v>
      </c>
      <c r="D146">
        <f t="shared" si="8"/>
        <v>6.9479701686121916E-4</v>
      </c>
      <c r="E146">
        <f t="shared" si="9"/>
        <v>6.9479701686121916E-4</v>
      </c>
      <c r="F146">
        <f t="shared" si="10"/>
        <v>6.8033463035019456E-4</v>
      </c>
      <c r="G146">
        <f t="shared" si="11"/>
        <v>6.032078278782329E-4</v>
      </c>
      <c r="H146">
        <v>250</v>
      </c>
    </row>
    <row r="147" spans="1:8" x14ac:dyDescent="0.25">
      <c r="A147">
        <v>252</v>
      </c>
      <c r="B147">
        <f>VLOOKUP($B$2,'Standard Deposition Curves'!$B$6:$OL$11,(A147/2+1),FALSE)</f>
        <v>6.9489494163424133E-4</v>
      </c>
      <c r="C147">
        <f t="shared" si="7"/>
        <v>6.9038067444876776E-4</v>
      </c>
      <c r="D147">
        <f t="shared" si="8"/>
        <v>6.9038067444876776E-4</v>
      </c>
      <c r="E147">
        <f t="shared" si="9"/>
        <v>6.9038067444876776E-4</v>
      </c>
      <c r="F147">
        <f t="shared" si="10"/>
        <v>6.7653378139370364E-4</v>
      </c>
      <c r="G147">
        <f t="shared" si="11"/>
        <v>5.993566796368352E-4</v>
      </c>
      <c r="H147">
        <v>252</v>
      </c>
    </row>
    <row r="148" spans="1:8" x14ac:dyDescent="0.25">
      <c r="A148">
        <v>254</v>
      </c>
      <c r="B148">
        <f>VLOOKUP($B$2,'Standard Deposition Curves'!$B$6:$OL$11,(A148/2+1),FALSE)</f>
        <v>6.8959533073929954E-4</v>
      </c>
      <c r="C148">
        <f t="shared" si="7"/>
        <v>6.8832036316472114E-4</v>
      </c>
      <c r="D148">
        <f t="shared" si="8"/>
        <v>6.8832036316472114E-4</v>
      </c>
      <c r="E148">
        <f t="shared" si="9"/>
        <v>6.8832036316472114E-4</v>
      </c>
      <c r="F148">
        <f t="shared" si="10"/>
        <v>6.7273293243721262E-4</v>
      </c>
      <c r="G148">
        <f t="shared" si="11"/>
        <v>5.9554131380178523E-4</v>
      </c>
      <c r="H148">
        <v>254</v>
      </c>
    </row>
    <row r="149" spans="1:8" x14ac:dyDescent="0.25">
      <c r="A149">
        <v>256</v>
      </c>
      <c r="B149">
        <f>VLOOKUP($B$2,'Standard Deposition Curves'!$B$6:$OL$11,(A149/2+1),FALSE)</f>
        <v>6.8900778210116741E-4</v>
      </c>
      <c r="C149">
        <f t="shared" si="7"/>
        <v>6.841977950713358E-4</v>
      </c>
      <c r="D149">
        <f t="shared" si="8"/>
        <v>6.841977950713358E-4</v>
      </c>
      <c r="E149">
        <f t="shared" si="9"/>
        <v>6.841977950713358E-4</v>
      </c>
      <c r="F149">
        <f t="shared" si="10"/>
        <v>6.6936045277679525E-4</v>
      </c>
      <c r="G149">
        <f t="shared" si="11"/>
        <v>5.9176981765468822E-4</v>
      </c>
      <c r="H149">
        <v>256</v>
      </c>
    </row>
    <row r="150" spans="1:8" x14ac:dyDescent="0.25">
      <c r="A150">
        <v>258</v>
      </c>
      <c r="B150">
        <f>VLOOKUP($B$2,'Standard Deposition Curves'!$B$6:$OL$11,(A150/2+1),FALSE)</f>
        <v>6.8429571984435797E-4</v>
      </c>
      <c r="C150">
        <f t="shared" si="7"/>
        <v>6.7909403372243835E-4</v>
      </c>
      <c r="D150">
        <f t="shared" si="8"/>
        <v>6.7909403372243835E-4</v>
      </c>
      <c r="E150">
        <f t="shared" si="9"/>
        <v>6.7909403372243835E-4</v>
      </c>
      <c r="F150">
        <f t="shared" si="10"/>
        <v>6.6561301733286172E-4</v>
      </c>
      <c r="G150">
        <f t="shared" si="11"/>
        <v>5.8794979781795985E-4</v>
      </c>
      <c r="H150">
        <v>258</v>
      </c>
    </row>
    <row r="151" spans="1:8" x14ac:dyDescent="0.25">
      <c r="A151">
        <v>260</v>
      </c>
      <c r="B151">
        <f>VLOOKUP($B$2,'Standard Deposition Curves'!$B$6:$OL$11,(A151/2+1),FALSE)</f>
        <v>6.7899610894941629E-4</v>
      </c>
      <c r="C151">
        <f t="shared" ref="C151:C170" si="12">AVERAGE(AVERAGE(B151:B152),B152,AVERAGE(B152:B153))</f>
        <v>6.7497146562905312E-4</v>
      </c>
      <c r="D151">
        <f t="shared" ref="D151:D170" si="13">AVERAGE(AVERAGE(B151:B152),B152,AVERAGE(B152:B153))</f>
        <v>6.7497146562905312E-4</v>
      </c>
      <c r="E151">
        <f t="shared" ref="E151:E170" si="14">AVERAGE(AVERAGE(B151:B152),B152,AVERAGE(B152:B153))</f>
        <v>6.7497146562905312E-4</v>
      </c>
      <c r="F151">
        <f t="shared" ref="F151:F171" si="15">AVERAGE(B151:B161)</f>
        <v>6.6181216837637058E-4</v>
      </c>
      <c r="G151">
        <f t="shared" ref="G151:G171" si="16">AVERAGE(B151:B201)</f>
        <v>5.841702143892575E-4</v>
      </c>
      <c r="H151">
        <v>260</v>
      </c>
    </row>
    <row r="152" spans="1:8" x14ac:dyDescent="0.25">
      <c r="A152">
        <v>262</v>
      </c>
      <c r="B152">
        <f>VLOOKUP($B$2,'Standard Deposition Curves'!$B$6:$OL$11,(A152/2+1),FALSE)</f>
        <v>6.7428404669260696E-4</v>
      </c>
      <c r="C152">
        <f t="shared" si="12"/>
        <v>6.7291115434500639E-4</v>
      </c>
      <c r="D152">
        <f t="shared" si="13"/>
        <v>6.7291115434500639E-4</v>
      </c>
      <c r="E152">
        <f t="shared" si="14"/>
        <v>6.7291115434500639E-4</v>
      </c>
      <c r="F152">
        <f t="shared" si="15"/>
        <v>6.5806473293243705E-4</v>
      </c>
      <c r="G152">
        <f t="shared" si="16"/>
        <v>5.8044602121004032E-4</v>
      </c>
      <c r="H152">
        <v>262</v>
      </c>
    </row>
    <row r="153" spans="1:8" x14ac:dyDescent="0.25">
      <c r="A153">
        <v>264</v>
      </c>
      <c r="B153">
        <f>VLOOKUP($B$2,'Standard Deposition Curves'!$B$6:$OL$11,(A153/2+1),FALSE)</f>
        <v>6.7369649805447472E-4</v>
      </c>
      <c r="C153">
        <f t="shared" si="12"/>
        <v>6.6918223086900126E-4</v>
      </c>
      <c r="D153">
        <f t="shared" si="13"/>
        <v>6.6918223086900126E-4</v>
      </c>
      <c r="E153">
        <f t="shared" si="14"/>
        <v>6.6918223086900126E-4</v>
      </c>
      <c r="F153">
        <f t="shared" si="15"/>
        <v>6.5469225327201969E-4</v>
      </c>
      <c r="G153">
        <f t="shared" si="16"/>
        <v>5.7675417715724402E-4</v>
      </c>
      <c r="H153">
        <v>264</v>
      </c>
    </row>
    <row r="154" spans="1:8" x14ac:dyDescent="0.25">
      <c r="A154">
        <v>266</v>
      </c>
      <c r="B154">
        <f>VLOOKUP($B$2,'Standard Deposition Curves'!$B$6:$OL$11,(A154/2+1),FALSE)</f>
        <v>6.6839688715953304E-4</v>
      </c>
      <c r="C154">
        <f t="shared" si="12"/>
        <v>6.6712191958495442E-4</v>
      </c>
      <c r="D154">
        <f t="shared" si="13"/>
        <v>6.6712191958495442E-4</v>
      </c>
      <c r="E154">
        <f t="shared" si="14"/>
        <v>6.6712191958495442E-4</v>
      </c>
      <c r="F154">
        <f t="shared" si="15"/>
        <v>6.5094481782808627E-4</v>
      </c>
      <c r="G154">
        <f t="shared" si="16"/>
        <v>5.7300572213321121E-4</v>
      </c>
      <c r="H154">
        <v>266</v>
      </c>
    </row>
    <row r="155" spans="1:8" x14ac:dyDescent="0.25">
      <c r="A155">
        <v>268</v>
      </c>
      <c r="B155">
        <f>VLOOKUP($B$2,'Standard Deposition Curves'!$B$6:$OL$11,(A155/2+1),FALSE)</f>
        <v>6.6780933852140069E-4</v>
      </c>
      <c r="C155">
        <f t="shared" si="12"/>
        <v>6.6299935149156941E-4</v>
      </c>
      <c r="D155">
        <f t="shared" si="13"/>
        <v>6.6299935149156941E-4</v>
      </c>
      <c r="E155">
        <f t="shared" si="14"/>
        <v>6.6299935149156941E-4</v>
      </c>
      <c r="F155">
        <f t="shared" si="15"/>
        <v>6.4725079589671023E-4</v>
      </c>
      <c r="G155">
        <f t="shared" si="16"/>
        <v>5.6927687495231553E-4</v>
      </c>
      <c r="H155">
        <v>268</v>
      </c>
    </row>
    <row r="156" spans="1:8" x14ac:dyDescent="0.25">
      <c r="A156">
        <v>270</v>
      </c>
      <c r="B156">
        <f>VLOOKUP($B$2,'Standard Deposition Curves'!$B$6:$OL$11,(A156/2+1),FALSE)</f>
        <v>6.6309727626459136E-4</v>
      </c>
      <c r="C156">
        <f t="shared" si="12"/>
        <v>6.5789559014267174E-4</v>
      </c>
      <c r="D156">
        <f t="shared" si="13"/>
        <v>6.5789559014267174E-4</v>
      </c>
      <c r="E156">
        <f t="shared" si="14"/>
        <v>6.5789559014267174E-4</v>
      </c>
      <c r="F156">
        <f t="shared" si="15"/>
        <v>6.4312840466926064E-4</v>
      </c>
      <c r="G156">
        <f t="shared" si="16"/>
        <v>5.6547524223697252E-4</v>
      </c>
      <c r="H156">
        <v>270</v>
      </c>
    </row>
    <row r="157" spans="1:8" x14ac:dyDescent="0.25">
      <c r="A157">
        <v>272</v>
      </c>
      <c r="B157">
        <f>VLOOKUP($B$2,'Standard Deposition Curves'!$B$6:$OL$11,(A157/2+1),FALSE)</f>
        <v>6.5779766536964968E-4</v>
      </c>
      <c r="C157">
        <f t="shared" si="12"/>
        <v>6.5377302204928662E-4</v>
      </c>
      <c r="D157">
        <f t="shared" si="13"/>
        <v>6.5377302204928662E-4</v>
      </c>
      <c r="E157">
        <f t="shared" si="14"/>
        <v>6.5377302204928662E-4</v>
      </c>
      <c r="F157">
        <f t="shared" si="15"/>
        <v>6.3938096922532732E-4</v>
      </c>
      <c r="G157">
        <f t="shared" si="16"/>
        <v>5.6168169680323498E-4</v>
      </c>
      <c r="H157">
        <v>272</v>
      </c>
    </row>
    <row r="158" spans="1:8" x14ac:dyDescent="0.25">
      <c r="A158">
        <v>274</v>
      </c>
      <c r="B158">
        <f>VLOOKUP($B$2,'Standard Deposition Curves'!$B$6:$OL$11,(A158/2+1),FALSE)</f>
        <v>6.5308560311284046E-4</v>
      </c>
      <c r="C158">
        <f t="shared" si="12"/>
        <v>6.5181063553826195E-4</v>
      </c>
      <c r="D158">
        <f t="shared" si="13"/>
        <v>6.5181063553826195E-4</v>
      </c>
      <c r="E158">
        <f t="shared" si="14"/>
        <v>6.5181063553826195E-4</v>
      </c>
      <c r="F158">
        <f t="shared" si="15"/>
        <v>6.3568694729395129E-4</v>
      </c>
      <c r="G158">
        <f t="shared" si="16"/>
        <v>5.5790775921263456E-4</v>
      </c>
      <c r="H158">
        <v>274</v>
      </c>
    </row>
    <row r="159" spans="1:8" x14ac:dyDescent="0.25">
      <c r="A159">
        <v>276</v>
      </c>
      <c r="B159">
        <f>VLOOKUP($B$2,'Standard Deposition Curves'!$B$6:$OL$11,(A159/2+1),FALSE)</f>
        <v>6.5249805447470822E-4</v>
      </c>
      <c r="C159">
        <f t="shared" si="12"/>
        <v>6.4768806744487683E-4</v>
      </c>
      <c r="D159">
        <f t="shared" si="13"/>
        <v>6.4768806744487683E-4</v>
      </c>
      <c r="E159">
        <f t="shared" si="14"/>
        <v>6.4768806744487683E-4</v>
      </c>
      <c r="F159">
        <f t="shared" si="15"/>
        <v>6.3199292536257514E-4</v>
      </c>
      <c r="G159">
        <f t="shared" si="16"/>
        <v>5.5416151674677662E-4</v>
      </c>
      <c r="H159">
        <v>276</v>
      </c>
    </row>
    <row r="160" spans="1:8" x14ac:dyDescent="0.25">
      <c r="A160">
        <v>278</v>
      </c>
      <c r="B160">
        <f>VLOOKUP($B$2,'Standard Deposition Curves'!$B$6:$OL$11,(A160/2+1),FALSE)</f>
        <v>6.4778599221789889E-4</v>
      </c>
      <c r="C160">
        <f t="shared" si="12"/>
        <v>6.4258430609597926E-4</v>
      </c>
      <c r="D160">
        <f t="shared" si="13"/>
        <v>6.4258430609597926E-4</v>
      </c>
      <c r="E160">
        <f t="shared" si="14"/>
        <v>6.4258430609597926E-4</v>
      </c>
      <c r="F160">
        <f t="shared" si="15"/>
        <v>6.2792394764768316E-4</v>
      </c>
      <c r="G160">
        <f t="shared" si="16"/>
        <v>5.5035866330968184E-4</v>
      </c>
      <c r="H160">
        <v>278</v>
      </c>
    </row>
    <row r="161" spans="1:8" x14ac:dyDescent="0.25">
      <c r="A161">
        <v>280</v>
      </c>
      <c r="B161">
        <f>VLOOKUP($B$2,'Standard Deposition Curves'!$B$6:$OL$11,(A161/2+1),FALSE)</f>
        <v>6.4248638132295721E-4</v>
      </c>
      <c r="C161">
        <f t="shared" si="12"/>
        <v>6.3846173800259393E-4</v>
      </c>
      <c r="D161">
        <f t="shared" si="13"/>
        <v>6.3846173800259393E-4</v>
      </c>
      <c r="E161">
        <f t="shared" si="14"/>
        <v>6.3846173800259393E-4</v>
      </c>
      <c r="F161">
        <f t="shared" si="15"/>
        <v>6.2380155642023346E-4</v>
      </c>
      <c r="G161">
        <f t="shared" si="16"/>
        <v>5.4658007171740292E-4</v>
      </c>
      <c r="H161">
        <v>280</v>
      </c>
    </row>
    <row r="162" spans="1:8" x14ac:dyDescent="0.25">
      <c r="A162">
        <v>282</v>
      </c>
      <c r="B162">
        <f>VLOOKUP($B$2,'Standard Deposition Curves'!$B$6:$OL$11,(A162/2+1),FALSE)</f>
        <v>6.3777431906614777E-4</v>
      </c>
      <c r="C162">
        <f t="shared" si="12"/>
        <v>6.3649935149156936E-4</v>
      </c>
      <c r="D162">
        <f t="shared" si="13"/>
        <v>6.3649935149156936E-4</v>
      </c>
      <c r="E162">
        <f t="shared" si="14"/>
        <v>6.3649935149156936E-4</v>
      </c>
      <c r="F162">
        <f t="shared" si="15"/>
        <v>6.1973257870534147E-4</v>
      </c>
      <c r="G162">
        <f t="shared" si="16"/>
        <v>5.4285687037460896E-4</v>
      </c>
      <c r="H162">
        <v>282</v>
      </c>
    </row>
    <row r="163" spans="1:8" x14ac:dyDescent="0.25">
      <c r="A163">
        <v>284</v>
      </c>
      <c r="B163">
        <f>VLOOKUP($B$2,'Standard Deposition Curves'!$B$6:$OL$11,(A163/2+1),FALSE)</f>
        <v>6.3718677042801553E-4</v>
      </c>
      <c r="C163">
        <f t="shared" si="12"/>
        <v>6.324747081712062E-4</v>
      </c>
      <c r="D163">
        <f t="shared" si="13"/>
        <v>6.324747081712062E-4</v>
      </c>
      <c r="E163">
        <f t="shared" si="14"/>
        <v>6.324747081712062E-4</v>
      </c>
      <c r="F163">
        <f t="shared" si="15"/>
        <v>6.1603855677396522E-4</v>
      </c>
      <c r="G163">
        <f t="shared" si="16"/>
        <v>5.3916601815823619E-4</v>
      </c>
      <c r="H163">
        <v>284</v>
      </c>
    </row>
    <row r="164" spans="1:8" x14ac:dyDescent="0.25">
      <c r="A164">
        <v>286</v>
      </c>
      <c r="B164">
        <f>VLOOKUP($B$2,'Standard Deposition Curves'!$B$6:$OL$11,(A164/2+1),FALSE)</f>
        <v>6.324747081712062E-4</v>
      </c>
      <c r="C164">
        <f t="shared" si="12"/>
        <v>6.2766472114137481E-4</v>
      </c>
      <c r="D164">
        <f t="shared" si="13"/>
        <v>6.2766472114137481E-4</v>
      </c>
      <c r="E164">
        <f t="shared" si="14"/>
        <v>6.2766472114137481E-4</v>
      </c>
      <c r="F164">
        <f t="shared" si="15"/>
        <v>6.1196957905907323E-4</v>
      </c>
      <c r="G164">
        <f t="shared" si="16"/>
        <v>5.3542664225223174E-4</v>
      </c>
      <c r="H164">
        <v>286</v>
      </c>
    </row>
    <row r="165" spans="1:8" x14ac:dyDescent="0.25">
      <c r="A165">
        <v>288</v>
      </c>
      <c r="B165">
        <f>VLOOKUP($B$2,'Standard Deposition Curves'!$B$6:$OL$11,(A165/2+1),FALSE)</f>
        <v>6.2776264591439686E-4</v>
      </c>
      <c r="C165">
        <f t="shared" si="12"/>
        <v>6.2324837872892341E-4</v>
      </c>
      <c r="D165">
        <f t="shared" si="13"/>
        <v>6.2324837872892341E-4</v>
      </c>
      <c r="E165">
        <f t="shared" si="14"/>
        <v>6.2324837872892341E-4</v>
      </c>
      <c r="F165">
        <f t="shared" si="15"/>
        <v>6.0790060134418113E-4</v>
      </c>
      <c r="G165">
        <f t="shared" si="16"/>
        <v>5.3173113603418036E-4</v>
      </c>
      <c r="H165">
        <v>288</v>
      </c>
    </row>
    <row r="166" spans="1:8" x14ac:dyDescent="0.25">
      <c r="A166">
        <v>290</v>
      </c>
      <c r="B166">
        <f>VLOOKUP($B$2,'Standard Deposition Curves'!$B$6:$OL$11,(A166/2+1),FALSE)</f>
        <v>6.2246303501945518E-4</v>
      </c>
      <c r="C166">
        <f t="shared" si="12"/>
        <v>6.2118806744487678E-4</v>
      </c>
      <c r="D166">
        <f t="shared" si="13"/>
        <v>6.2118806744487678E-4</v>
      </c>
      <c r="E166">
        <f t="shared" si="14"/>
        <v>6.2118806744487678E-4</v>
      </c>
      <c r="F166">
        <f t="shared" si="15"/>
        <v>6.0383162362928893E-4</v>
      </c>
      <c r="G166">
        <f t="shared" si="16"/>
        <v>5.2806797894254986E-4</v>
      </c>
      <c r="H166">
        <v>290</v>
      </c>
    </row>
    <row r="167" spans="1:8" x14ac:dyDescent="0.25">
      <c r="A167">
        <v>292</v>
      </c>
      <c r="B167">
        <f>VLOOKUP($B$2,'Standard Deposition Curves'!$B$6:$OL$11,(A167/2+1),FALSE)</f>
        <v>6.2187548638132294E-4</v>
      </c>
      <c r="C167">
        <f t="shared" si="12"/>
        <v>6.1716342412451361E-4</v>
      </c>
      <c r="D167">
        <f t="shared" si="13"/>
        <v>6.1716342412451361E-4</v>
      </c>
      <c r="E167">
        <f t="shared" si="14"/>
        <v>6.1716342412451361E-4</v>
      </c>
      <c r="F167">
        <f t="shared" si="15"/>
        <v>5.9981605942695433E-4</v>
      </c>
      <c r="G167">
        <f t="shared" si="16"/>
        <v>5.2445677882047769E-4</v>
      </c>
      <c r="H167">
        <v>292</v>
      </c>
    </row>
    <row r="168" spans="1:8" x14ac:dyDescent="0.25">
      <c r="A168">
        <v>294</v>
      </c>
      <c r="B168">
        <f>VLOOKUP($B$2,'Standard Deposition Curves'!$B$6:$OL$11,(A168/2+1),FALSE)</f>
        <v>6.171634241245135E-4</v>
      </c>
      <c r="C168">
        <f t="shared" si="12"/>
        <v>6.1245136186770428E-4</v>
      </c>
      <c r="D168">
        <f t="shared" si="13"/>
        <v>6.1245136186770428E-4</v>
      </c>
      <c r="E168">
        <f t="shared" si="14"/>
        <v>6.1245136186770428E-4</v>
      </c>
      <c r="F168">
        <f t="shared" si="15"/>
        <v>5.9555677396533433E-4</v>
      </c>
      <c r="G168">
        <f t="shared" si="16"/>
        <v>5.2081666285191128E-4</v>
      </c>
      <c r="H168">
        <v>294</v>
      </c>
    </row>
    <row r="169" spans="1:8" x14ac:dyDescent="0.25">
      <c r="A169">
        <v>296</v>
      </c>
      <c r="B169">
        <f>VLOOKUP($B$2,'Standard Deposition Curves'!$B$6:$OL$11,(A169/2+1),FALSE)</f>
        <v>6.1245136186770417E-4</v>
      </c>
      <c r="C169">
        <f t="shared" si="12"/>
        <v>6.07641374837873E-4</v>
      </c>
      <c r="D169">
        <f t="shared" si="13"/>
        <v>6.07641374837873E-4</v>
      </c>
      <c r="E169">
        <f t="shared" si="14"/>
        <v>6.07641374837873E-4</v>
      </c>
      <c r="F169">
        <f t="shared" si="15"/>
        <v>5.9116625397948356E-4</v>
      </c>
      <c r="G169">
        <f t="shared" si="16"/>
        <v>5.1721698329137121E-4</v>
      </c>
      <c r="H169">
        <v>296</v>
      </c>
    </row>
    <row r="170" spans="1:8" x14ac:dyDescent="0.25">
      <c r="A170">
        <v>298</v>
      </c>
      <c r="B170">
        <f>VLOOKUP($B$2,'Standard Deposition Curves'!$B$6:$OL$11,(A170/2+1),FALSE)</f>
        <v>6.0773929961089506E-4</v>
      </c>
      <c r="C170">
        <f t="shared" si="12"/>
        <v>6.0253761348897544E-4</v>
      </c>
      <c r="D170">
        <f t="shared" si="13"/>
        <v>6.0253761348897544E-4</v>
      </c>
      <c r="E170">
        <f t="shared" si="14"/>
        <v>6.0253761348897544E-4</v>
      </c>
      <c r="F170">
        <f t="shared" si="15"/>
        <v>5.8715068977714896E-4</v>
      </c>
      <c r="G170">
        <f t="shared" si="16"/>
        <v>5.1365774013885726E-4</v>
      </c>
      <c r="H170">
        <v>298</v>
      </c>
    </row>
    <row r="171" spans="1:8" x14ac:dyDescent="0.25">
      <c r="A171">
        <v>300</v>
      </c>
      <c r="B171">
        <f>VLOOKUP($B$2,'Standard Deposition Curves'!$B$6:$OL$11,(A171/2+1),FALSE)</f>
        <v>6.0243968871595338E-4</v>
      </c>
      <c r="C171">
        <f>B171</f>
        <v>6.0243968871595338E-4</v>
      </c>
      <c r="D171">
        <f>B171</f>
        <v>6.0243968871595338E-4</v>
      </c>
      <c r="E171">
        <f>B171</f>
        <v>6.0243968871595338E-4</v>
      </c>
      <c r="F171">
        <f t="shared" si="15"/>
        <v>5.8313512557481425E-4</v>
      </c>
      <c r="G171">
        <f t="shared" si="16"/>
        <v>5.1013893339436943E-4</v>
      </c>
      <c r="H171">
        <v>300</v>
      </c>
    </row>
    <row r="172" spans="1:8" x14ac:dyDescent="0.25">
      <c r="A172">
        <v>302</v>
      </c>
      <c r="B172">
        <f>VLOOKUP($B$2,'Standard Deposition Curves'!$B$6:$OL$11,(A172/2+1),FALSE)</f>
        <v>5.9772762645914394E-4</v>
      </c>
      <c r="C172">
        <f t="shared" ref="C172:C221" si="17">B172</f>
        <v>5.9772762645914394E-4</v>
      </c>
      <c r="D172">
        <f t="shared" ref="D172:D221" si="18">B172</f>
        <v>5.9772762645914394E-4</v>
      </c>
      <c r="E172">
        <f t="shared" ref="E172:E221" si="19">B172</f>
        <v>5.9772762645914394E-4</v>
      </c>
      <c r="F172">
        <f t="shared" ref="F172:F221" si="20">AVERAGE(B172:B182)</f>
        <v>5.7917297488503715E-4</v>
      </c>
      <c r="G172">
        <f t="shared" ref="G172:G221" si="21">AVERAGE(B172:B222)</f>
        <v>5.0668360418097203E-4</v>
      </c>
      <c r="H172">
        <v>302</v>
      </c>
    </row>
    <row r="173" spans="1:8" x14ac:dyDescent="0.25">
      <c r="A173">
        <v>304</v>
      </c>
      <c r="B173">
        <f>VLOOKUP($B$2,'Standard Deposition Curves'!$B$6:$OL$11,(A173/2+1),FALSE)</f>
        <v>5.971400778210117E-4</v>
      </c>
      <c r="C173">
        <f t="shared" si="17"/>
        <v>5.971400778210117E-4</v>
      </c>
      <c r="D173">
        <f t="shared" si="18"/>
        <v>5.971400778210117E-4</v>
      </c>
      <c r="E173">
        <f t="shared" si="19"/>
        <v>5.971400778210117E-4</v>
      </c>
      <c r="F173">
        <f t="shared" si="20"/>
        <v>5.7521082419525994E-4</v>
      </c>
      <c r="G173">
        <f t="shared" si="21"/>
        <v>5.0326062409399562E-4</v>
      </c>
      <c r="H173">
        <v>304</v>
      </c>
    </row>
    <row r="174" spans="1:8" x14ac:dyDescent="0.25">
      <c r="A174">
        <v>306</v>
      </c>
      <c r="B174">
        <f>VLOOKUP($B$2,'Standard Deposition Curves'!$B$6:$OL$11,(A174/2+1),FALSE)</f>
        <v>5.9242801556420237E-4</v>
      </c>
      <c r="C174">
        <f t="shared" si="17"/>
        <v>5.9242801556420237E-4</v>
      </c>
      <c r="D174">
        <f t="shared" si="18"/>
        <v>5.9242801556420237E-4</v>
      </c>
      <c r="E174">
        <f t="shared" si="19"/>
        <v>5.9242801556420237E-4</v>
      </c>
      <c r="F174">
        <f t="shared" si="20"/>
        <v>5.7124867350548283E-4</v>
      </c>
      <c r="G174">
        <f t="shared" si="21"/>
        <v>4.9979720759899297E-4</v>
      </c>
      <c r="H174">
        <v>306</v>
      </c>
    </row>
    <row r="175" spans="1:8" x14ac:dyDescent="0.25">
      <c r="A175">
        <v>308</v>
      </c>
      <c r="B175">
        <f>VLOOKUP($B$2,'Standard Deposition Curves'!$B$6:$OL$11,(A175/2+1),FALSE)</f>
        <v>5.8771595330739293E-4</v>
      </c>
      <c r="C175">
        <f t="shared" si="17"/>
        <v>5.8771595330739293E-4</v>
      </c>
      <c r="D175">
        <f t="shared" si="18"/>
        <v>5.8771595330739293E-4</v>
      </c>
      <c r="E175">
        <f t="shared" si="19"/>
        <v>5.8771595330739293E-4</v>
      </c>
      <c r="F175">
        <f t="shared" si="20"/>
        <v>5.6728652281570573E-4</v>
      </c>
      <c r="G175">
        <f t="shared" si="21"/>
        <v>4.9636614023041131E-4</v>
      </c>
      <c r="H175">
        <v>308</v>
      </c>
    </row>
    <row r="176" spans="1:8" x14ac:dyDescent="0.25">
      <c r="A176">
        <v>310</v>
      </c>
      <c r="B176">
        <f>VLOOKUP($B$2,'Standard Deposition Curves'!$B$6:$OL$11,(A176/2+1),FALSE)</f>
        <v>5.830038910505837E-4</v>
      </c>
      <c r="C176">
        <f t="shared" si="17"/>
        <v>5.830038910505837E-4</v>
      </c>
      <c r="D176">
        <f t="shared" si="18"/>
        <v>5.830038910505837E-4</v>
      </c>
      <c r="E176">
        <f t="shared" si="19"/>
        <v>5.830038910505837E-4</v>
      </c>
      <c r="F176">
        <f t="shared" si="20"/>
        <v>5.6332437212592852E-4</v>
      </c>
      <c r="G176">
        <f t="shared" si="21"/>
        <v>4.9298702983138775E-4</v>
      </c>
      <c r="H176">
        <v>310</v>
      </c>
    </row>
    <row r="177" spans="1:8" x14ac:dyDescent="0.25">
      <c r="A177">
        <v>312</v>
      </c>
      <c r="B177">
        <f>VLOOKUP($B$2,'Standard Deposition Curves'!$B$6:$OL$11,(A177/2+1),FALSE)</f>
        <v>5.7829182879377426E-4</v>
      </c>
      <c r="C177">
        <f t="shared" si="17"/>
        <v>5.7829182879377426E-4</v>
      </c>
      <c r="D177">
        <f t="shared" si="18"/>
        <v>5.7829182879377426E-4</v>
      </c>
      <c r="E177">
        <f t="shared" si="19"/>
        <v>5.7829182879377426E-4</v>
      </c>
      <c r="F177">
        <f t="shared" si="20"/>
        <v>5.5936222143615141E-4</v>
      </c>
      <c r="G177">
        <f t="shared" si="21"/>
        <v>4.8965644312199579E-4</v>
      </c>
      <c r="H177">
        <v>312</v>
      </c>
    </row>
    <row r="178" spans="1:8" x14ac:dyDescent="0.25">
      <c r="A178">
        <v>314</v>
      </c>
      <c r="B178">
        <f>VLOOKUP($B$2,'Standard Deposition Curves'!$B$6:$OL$11,(A178/2+1),FALSE)</f>
        <v>5.7502334630350196E-4</v>
      </c>
      <c r="C178">
        <f t="shared" si="17"/>
        <v>5.7502334630350196E-4</v>
      </c>
      <c r="D178">
        <f t="shared" si="18"/>
        <v>5.7502334630350196E-4</v>
      </c>
      <c r="E178">
        <f t="shared" si="19"/>
        <v>5.7502334630350196E-4</v>
      </c>
      <c r="F178">
        <f t="shared" si="20"/>
        <v>5.554000707463742E-4</v>
      </c>
      <c r="G178">
        <f t="shared" si="21"/>
        <v>4.8637438010223536E-4</v>
      </c>
      <c r="H178">
        <v>314</v>
      </c>
    </row>
    <row r="179" spans="1:8" x14ac:dyDescent="0.25">
      <c r="A179">
        <v>316</v>
      </c>
      <c r="B179">
        <f>VLOOKUP($B$2,'Standard Deposition Curves'!$B$6:$OL$11,(A179/2+1),FALSE)</f>
        <v>5.6886770428015571E-4</v>
      </c>
      <c r="C179">
        <f t="shared" si="17"/>
        <v>5.6886770428015571E-4</v>
      </c>
      <c r="D179">
        <f t="shared" si="18"/>
        <v>5.6886770428015571E-4</v>
      </c>
      <c r="E179">
        <f t="shared" si="19"/>
        <v>5.6886770428015571E-4</v>
      </c>
      <c r="F179">
        <f t="shared" si="20"/>
        <v>5.5168164131588261E-4</v>
      </c>
      <c r="G179">
        <f t="shared" si="21"/>
        <v>4.8312405584802003E-4</v>
      </c>
      <c r="H179">
        <v>316</v>
      </c>
    </row>
    <row r="180" spans="1:8" x14ac:dyDescent="0.25">
      <c r="A180">
        <v>318</v>
      </c>
      <c r="B180">
        <f>VLOOKUP($B$2,'Standard Deposition Curves'!$B$6:$OL$11,(A180/2+1),FALSE)</f>
        <v>5.6828015564202336E-4</v>
      </c>
      <c r="C180">
        <f t="shared" si="17"/>
        <v>5.6828015564202336E-4</v>
      </c>
      <c r="D180">
        <f t="shared" si="18"/>
        <v>5.6828015564202336E-4</v>
      </c>
      <c r="E180">
        <f t="shared" si="19"/>
        <v>5.6828015564202336E-4</v>
      </c>
      <c r="F180">
        <f t="shared" si="20"/>
        <v>5.4811036434382733E-4</v>
      </c>
      <c r="G180">
        <f t="shared" si="21"/>
        <v>4.7994247348744936E-4</v>
      </c>
      <c r="H180">
        <v>318</v>
      </c>
    </row>
    <row r="181" spans="1:8" x14ac:dyDescent="0.25">
      <c r="A181">
        <v>320</v>
      </c>
      <c r="B181">
        <f>VLOOKUP($B$2,'Standard Deposition Curves'!$B$6:$OL$11,(A181/2+1),FALSE)</f>
        <v>5.6356809338521403E-4</v>
      </c>
      <c r="C181">
        <f t="shared" si="17"/>
        <v>5.6356809338521403E-4</v>
      </c>
      <c r="D181">
        <f t="shared" si="18"/>
        <v>5.6356809338521403E-4</v>
      </c>
      <c r="E181">
        <f t="shared" si="19"/>
        <v>5.6356809338521403E-4</v>
      </c>
      <c r="F181">
        <f t="shared" si="20"/>
        <v>5.4420162716660773E-4</v>
      </c>
      <c r="G181">
        <f t="shared" si="21"/>
        <v>4.7674006256198963E-4</v>
      </c>
      <c r="H181">
        <v>320</v>
      </c>
    </row>
    <row r="182" spans="1:8" x14ac:dyDescent="0.25">
      <c r="A182">
        <v>322</v>
      </c>
      <c r="B182">
        <f>VLOOKUP($B$2,'Standard Deposition Curves'!$B$6:$OL$11,(A182/2+1),FALSE)</f>
        <v>5.5885603112840469E-4</v>
      </c>
      <c r="C182">
        <f t="shared" si="17"/>
        <v>5.5885603112840469E-4</v>
      </c>
      <c r="D182">
        <f t="shared" si="18"/>
        <v>5.5885603112840469E-4</v>
      </c>
      <c r="E182">
        <f t="shared" si="19"/>
        <v>5.5885603112840469E-4</v>
      </c>
      <c r="F182">
        <f t="shared" si="20"/>
        <v>5.4029288998938801E-4</v>
      </c>
      <c r="G182">
        <f t="shared" si="21"/>
        <v>4.7358617532616143E-4</v>
      </c>
      <c r="H182">
        <v>322</v>
      </c>
    </row>
    <row r="183" spans="1:8" x14ac:dyDescent="0.25">
      <c r="A183">
        <v>324</v>
      </c>
      <c r="B183">
        <f>VLOOKUP($B$2,'Standard Deposition Curves'!$B$6:$OL$11,(A183/2+1),FALSE)</f>
        <v>5.5414396887159536E-4</v>
      </c>
      <c r="C183">
        <f t="shared" si="17"/>
        <v>5.5414396887159536E-4</v>
      </c>
      <c r="D183">
        <f t="shared" si="18"/>
        <v>5.5414396887159536E-4</v>
      </c>
      <c r="E183">
        <f t="shared" si="19"/>
        <v>5.5414396887159536E-4</v>
      </c>
      <c r="F183">
        <f t="shared" si="20"/>
        <v>5.3675910859568446E-4</v>
      </c>
      <c r="G183">
        <f t="shared" si="21"/>
        <v>4.7048081177996471E-4</v>
      </c>
      <c r="H183">
        <v>324</v>
      </c>
    </row>
    <row r="184" spans="1:8" x14ac:dyDescent="0.25">
      <c r="A184">
        <v>326</v>
      </c>
      <c r="B184">
        <f>VLOOKUP($B$2,'Standard Deposition Curves'!$B$6:$OL$11,(A184/2+1),FALSE)</f>
        <v>5.5355642023346301E-4</v>
      </c>
      <c r="C184">
        <f t="shared" si="17"/>
        <v>5.5355642023346301E-4</v>
      </c>
      <c r="D184">
        <f t="shared" si="18"/>
        <v>5.5355642023346301E-4</v>
      </c>
      <c r="E184">
        <f t="shared" si="19"/>
        <v>5.5355642023346301E-4</v>
      </c>
      <c r="F184">
        <f t="shared" si="20"/>
        <v>5.3315033604527768E-4</v>
      </c>
      <c r="G184">
        <f t="shared" si="21"/>
        <v>4.6742740520332626E-4</v>
      </c>
      <c r="H184">
        <v>326</v>
      </c>
    </row>
    <row r="185" spans="1:8" x14ac:dyDescent="0.25">
      <c r="A185">
        <v>328</v>
      </c>
      <c r="B185">
        <f>VLOOKUP($B$2,'Standard Deposition Curves'!$B$6:$OL$11,(A185/2+1),FALSE)</f>
        <v>5.4884435797665368E-4</v>
      </c>
      <c r="C185">
        <f t="shared" si="17"/>
        <v>5.4884435797665368E-4</v>
      </c>
      <c r="D185">
        <f t="shared" si="18"/>
        <v>5.4884435797665368E-4</v>
      </c>
      <c r="E185">
        <f t="shared" si="19"/>
        <v>5.4884435797665368E-4</v>
      </c>
      <c r="F185">
        <f t="shared" si="20"/>
        <v>5.2924159886805807E-4</v>
      </c>
      <c r="G185">
        <f t="shared" si="21"/>
        <v>4.6433356221866159E-4</v>
      </c>
      <c r="H185">
        <v>328</v>
      </c>
    </row>
    <row r="186" spans="1:8" x14ac:dyDescent="0.25">
      <c r="A186">
        <v>330</v>
      </c>
      <c r="B186">
        <f>VLOOKUP($B$2,'Standard Deposition Curves'!$B$6:$OL$11,(A186/2+1),FALSE)</f>
        <v>5.4413229571984435E-4</v>
      </c>
      <c r="C186">
        <f t="shared" si="17"/>
        <v>5.4413229571984435E-4</v>
      </c>
      <c r="D186">
        <f t="shared" si="18"/>
        <v>5.4413229571984435E-4</v>
      </c>
      <c r="E186">
        <f t="shared" si="19"/>
        <v>5.4413229571984435E-4</v>
      </c>
      <c r="F186">
        <f t="shared" si="20"/>
        <v>5.2540785284754159E-4</v>
      </c>
      <c r="G186">
        <f t="shared" si="21"/>
        <v>4.6129633020523358E-4</v>
      </c>
      <c r="H186">
        <v>330</v>
      </c>
    </row>
    <row r="187" spans="1:8" x14ac:dyDescent="0.25">
      <c r="A187">
        <v>332</v>
      </c>
      <c r="B187">
        <f>VLOOKUP($B$2,'Standard Deposition Curves'!$B$6:$OL$11,(A187/2+1),FALSE)</f>
        <v>5.3942023346303502E-4</v>
      </c>
      <c r="C187">
        <f t="shared" si="17"/>
        <v>5.3942023346303502E-4</v>
      </c>
      <c r="D187">
        <f t="shared" si="18"/>
        <v>5.3942023346303502E-4</v>
      </c>
      <c r="E187">
        <f t="shared" si="19"/>
        <v>5.3942023346303502E-4</v>
      </c>
      <c r="F187">
        <f t="shared" si="20"/>
        <v>5.2168659356207996E-4</v>
      </c>
      <c r="G187">
        <f t="shared" si="21"/>
        <v>4.5831570916304241E-4</v>
      </c>
      <c r="H187">
        <v>332</v>
      </c>
    </row>
    <row r="188" spans="1:8" x14ac:dyDescent="0.25">
      <c r="A188">
        <v>334</v>
      </c>
      <c r="B188">
        <f>VLOOKUP($B$2,'Standard Deposition Curves'!$B$6:$OL$11,(A188/2+1),FALSE)</f>
        <v>5.3470817120622558E-4</v>
      </c>
      <c r="C188">
        <f t="shared" si="17"/>
        <v>5.3470817120622558E-4</v>
      </c>
      <c r="D188">
        <f t="shared" si="18"/>
        <v>5.3470817120622558E-4</v>
      </c>
      <c r="E188">
        <f t="shared" si="19"/>
        <v>5.3470817120622558E-4</v>
      </c>
      <c r="F188">
        <f t="shared" si="20"/>
        <v>5.1813123452423067E-4</v>
      </c>
      <c r="G188">
        <f t="shared" si="21"/>
        <v>4.554113069352252E-4</v>
      </c>
      <c r="H188">
        <v>334</v>
      </c>
    </row>
    <row r="189" spans="1:8" x14ac:dyDescent="0.25">
      <c r="A189">
        <v>336</v>
      </c>
      <c r="B189">
        <f>VLOOKUP($B$2,'Standard Deposition Curves'!$B$6:$OL$11,(A189/2+1),FALSE)</f>
        <v>5.3412062256809334E-4</v>
      </c>
      <c r="C189">
        <f t="shared" si="17"/>
        <v>5.3412062256809334E-4</v>
      </c>
      <c r="D189">
        <f t="shared" si="18"/>
        <v>5.3412062256809334E-4</v>
      </c>
      <c r="E189">
        <f t="shared" si="19"/>
        <v>5.3412062256809334E-4</v>
      </c>
      <c r="F189">
        <f t="shared" si="20"/>
        <v>5.1472585779978764E-4</v>
      </c>
      <c r="G189">
        <f t="shared" si="21"/>
        <v>4.5257969024185531E-4</v>
      </c>
      <c r="H189">
        <v>336</v>
      </c>
    </row>
    <row r="190" spans="1:8" x14ac:dyDescent="0.25">
      <c r="A190">
        <v>338</v>
      </c>
      <c r="B190">
        <f>VLOOKUP($B$2,'Standard Deposition Curves'!$B$6:$OL$11,(A190/2+1),FALSE)</f>
        <v>5.2958365758754857E-4</v>
      </c>
      <c r="C190">
        <f t="shared" si="17"/>
        <v>5.2958365758754857E-4</v>
      </c>
      <c r="D190">
        <f t="shared" si="18"/>
        <v>5.2958365758754857E-4</v>
      </c>
      <c r="E190">
        <f t="shared" si="19"/>
        <v>5.2958365758754857E-4</v>
      </c>
      <c r="F190">
        <f t="shared" si="20"/>
        <v>5.1109550760523512E-4</v>
      </c>
      <c r="G190">
        <f t="shared" si="21"/>
        <v>4.4973998626688007E-4</v>
      </c>
      <c r="H190">
        <v>338</v>
      </c>
    </row>
    <row r="191" spans="1:8" x14ac:dyDescent="0.25">
      <c r="A191">
        <v>340</v>
      </c>
      <c r="B191">
        <f>VLOOKUP($B$2,'Standard Deposition Curves'!$B$6:$OL$11,(A191/2+1),FALSE)</f>
        <v>5.2528404669260702E-4</v>
      </c>
      <c r="C191">
        <f t="shared" si="17"/>
        <v>5.2528404669260702E-4</v>
      </c>
      <c r="D191">
        <f t="shared" si="18"/>
        <v>5.2528404669260702E-4</v>
      </c>
      <c r="E191">
        <f t="shared" si="19"/>
        <v>5.2528404669260702E-4</v>
      </c>
      <c r="F191">
        <f t="shared" si="20"/>
        <v>5.076367173682348E-4</v>
      </c>
      <c r="G191">
        <f t="shared" si="21"/>
        <v>4.4698924238956264E-4</v>
      </c>
      <c r="H191">
        <v>340</v>
      </c>
    </row>
    <row r="192" spans="1:8" x14ac:dyDescent="0.25">
      <c r="A192">
        <v>342</v>
      </c>
      <c r="B192">
        <f>VLOOKUP($B$2,'Standard Deposition Curves'!$B$6:$OL$11,(A192/2+1),FALSE)</f>
        <v>5.2057198443579769E-4</v>
      </c>
      <c r="C192">
        <f t="shared" si="17"/>
        <v>5.2057198443579769E-4</v>
      </c>
      <c r="D192">
        <f t="shared" si="18"/>
        <v>5.2057198443579769E-4</v>
      </c>
      <c r="E192">
        <f t="shared" si="19"/>
        <v>5.2057198443579769E-4</v>
      </c>
      <c r="F192">
        <f t="shared" si="20"/>
        <v>5.0434382737884695E-4</v>
      </c>
      <c r="G192">
        <f t="shared" si="21"/>
        <v>4.4429510948348205E-4</v>
      </c>
      <c r="H192">
        <v>342</v>
      </c>
    </row>
    <row r="193" spans="1:8" x14ac:dyDescent="0.25">
      <c r="A193">
        <v>344</v>
      </c>
      <c r="B193">
        <f>VLOOKUP($B$2,'Standard Deposition Curves'!$B$6:$OL$11,(A193/2+1),FALSE)</f>
        <v>5.1998443579766534E-4</v>
      </c>
      <c r="C193">
        <f t="shared" si="17"/>
        <v>5.1998443579766534E-4</v>
      </c>
      <c r="D193">
        <f t="shared" si="18"/>
        <v>5.1998443579766534E-4</v>
      </c>
      <c r="E193">
        <f t="shared" si="19"/>
        <v>5.1998443579766534E-4</v>
      </c>
      <c r="F193">
        <f t="shared" si="20"/>
        <v>5.0120091970286523E-4</v>
      </c>
      <c r="G193">
        <f t="shared" si="21"/>
        <v>4.4167376211184852E-4</v>
      </c>
      <c r="H193">
        <v>344</v>
      </c>
    </row>
    <row r="194" spans="1:8" x14ac:dyDescent="0.25">
      <c r="A194">
        <v>346</v>
      </c>
      <c r="B194">
        <f>VLOOKUP($B$2,'Standard Deposition Curves'!$B$6:$OL$11,(A194/2+1),FALSE)</f>
        <v>5.1444747081712055E-4</v>
      </c>
      <c r="C194">
        <f t="shared" si="17"/>
        <v>5.1444747081712055E-4</v>
      </c>
      <c r="D194">
        <f t="shared" si="18"/>
        <v>5.1444747081712055E-4</v>
      </c>
      <c r="E194">
        <f t="shared" si="19"/>
        <v>5.1444747081712055E-4</v>
      </c>
      <c r="F194">
        <f t="shared" si="20"/>
        <v>4.9779554297842241E-4</v>
      </c>
      <c r="G194">
        <f t="shared" si="21"/>
        <v>4.3904776073853659E-4</v>
      </c>
      <c r="H194">
        <v>346</v>
      </c>
    </row>
    <row r="195" spans="1:8" x14ac:dyDescent="0.25">
      <c r="A195">
        <v>348</v>
      </c>
      <c r="B195">
        <f>VLOOKUP($B$2,'Standard Deposition Curves'!$B$6:$OL$11,(A195/2+1),FALSE)</f>
        <v>5.1056031128404668E-4</v>
      </c>
      <c r="C195">
        <f t="shared" si="17"/>
        <v>5.1056031128404668E-4</v>
      </c>
      <c r="D195">
        <f t="shared" si="18"/>
        <v>5.1056031128404668E-4</v>
      </c>
      <c r="E195">
        <f t="shared" si="19"/>
        <v>5.1056031128404668E-4</v>
      </c>
      <c r="F195">
        <f t="shared" si="20"/>
        <v>4.9450265298903444E-4</v>
      </c>
      <c r="G195">
        <f t="shared" si="21"/>
        <v>4.3650263218127707E-4</v>
      </c>
      <c r="H195">
        <v>348</v>
      </c>
    </row>
    <row r="196" spans="1:8" x14ac:dyDescent="0.25">
      <c r="A196">
        <v>350</v>
      </c>
      <c r="B196">
        <f>VLOOKUP($B$2,'Standard Deposition Curves'!$B$6:$OL$11,(A196/2+1),FALSE)</f>
        <v>5.0667315175097281E-4</v>
      </c>
      <c r="C196">
        <f t="shared" si="17"/>
        <v>5.0667315175097281E-4</v>
      </c>
      <c r="D196">
        <f t="shared" si="18"/>
        <v>5.0667315175097281E-4</v>
      </c>
      <c r="E196">
        <f t="shared" si="19"/>
        <v>5.0667315175097281E-4</v>
      </c>
      <c r="F196">
        <f t="shared" si="20"/>
        <v>4.9117226742129486E-4</v>
      </c>
      <c r="G196">
        <f t="shared" si="21"/>
        <v>4.3400602731364914E-4</v>
      </c>
      <c r="H196">
        <v>350</v>
      </c>
    </row>
    <row r="197" spans="1:8" x14ac:dyDescent="0.25">
      <c r="A197">
        <v>352</v>
      </c>
      <c r="B197">
        <f>VLOOKUP($B$2,'Standard Deposition Curves'!$B$6:$OL$11,(A197/2+1),FALSE)</f>
        <v>5.0319844357976651E-4</v>
      </c>
      <c r="C197">
        <f t="shared" si="17"/>
        <v>5.0319844357976651E-4</v>
      </c>
      <c r="D197">
        <f t="shared" si="18"/>
        <v>5.0319844357976651E-4</v>
      </c>
      <c r="E197">
        <f t="shared" si="19"/>
        <v>5.0319844357976651E-4</v>
      </c>
      <c r="F197">
        <f t="shared" si="20"/>
        <v>4.8780438627520339E-4</v>
      </c>
      <c r="G197">
        <f t="shared" si="21"/>
        <v>4.3156603341725793E-4</v>
      </c>
      <c r="H197">
        <v>352</v>
      </c>
    </row>
    <row r="198" spans="1:8" x14ac:dyDescent="0.25">
      <c r="A198">
        <v>354</v>
      </c>
      <c r="B198">
        <f>VLOOKUP($B$2,'Standard Deposition Curves'!$B$6:$OL$11,(A198/2+1),FALSE)</f>
        <v>5.0031128404669266E-4</v>
      </c>
      <c r="C198">
        <f t="shared" si="17"/>
        <v>5.0031128404669266E-4</v>
      </c>
      <c r="D198">
        <f t="shared" si="18"/>
        <v>5.0031128404669266E-4</v>
      </c>
      <c r="E198">
        <f t="shared" si="19"/>
        <v>5.0031128404669266E-4</v>
      </c>
      <c r="F198">
        <f t="shared" si="20"/>
        <v>4.843615139724089E-4</v>
      </c>
      <c r="G198">
        <f t="shared" si="21"/>
        <v>4.2917799649042494E-4</v>
      </c>
      <c r="H198">
        <v>354</v>
      </c>
    </row>
    <row r="199" spans="1:8" x14ac:dyDescent="0.25">
      <c r="A199">
        <v>356</v>
      </c>
      <c r="B199">
        <f>VLOOKUP($B$2,'Standard Deposition Curves'!$B$6:$OL$11,(A199/2+1),FALSE)</f>
        <v>4.9724902723735404E-4</v>
      </c>
      <c r="C199">
        <f t="shared" si="17"/>
        <v>4.9724902723735404E-4</v>
      </c>
      <c r="D199">
        <f t="shared" si="18"/>
        <v>4.9724902723735404E-4</v>
      </c>
      <c r="E199">
        <f t="shared" si="19"/>
        <v>4.9724902723735404E-4</v>
      </c>
      <c r="F199">
        <f t="shared" si="20"/>
        <v>4.8088114609126274E-4</v>
      </c>
      <c r="G199">
        <f t="shared" si="21"/>
        <v>4.2681887541008614E-4</v>
      </c>
      <c r="H199">
        <v>356</v>
      </c>
    </row>
    <row r="200" spans="1:8" x14ac:dyDescent="0.25">
      <c r="A200">
        <v>358</v>
      </c>
      <c r="B200">
        <f>VLOOKUP($B$2,'Standard Deposition Curves'!$B$6:$OL$11,(A200/2+1),FALSE)</f>
        <v>4.9418677042801563E-4</v>
      </c>
      <c r="C200">
        <f t="shared" si="17"/>
        <v>4.9418677042801563E-4</v>
      </c>
      <c r="D200">
        <f t="shared" si="18"/>
        <v>4.9418677042801563E-4</v>
      </c>
      <c r="E200">
        <f t="shared" si="19"/>
        <v>4.9418677042801563E-4</v>
      </c>
      <c r="F200">
        <f t="shared" si="20"/>
        <v>4.7736328263176501E-4</v>
      </c>
      <c r="G200">
        <f t="shared" si="21"/>
        <v>4.244840161745633E-4</v>
      </c>
      <c r="H200">
        <v>358</v>
      </c>
    </row>
    <row r="201" spans="1:8" x14ac:dyDescent="0.25">
      <c r="A201">
        <v>360</v>
      </c>
      <c r="B201">
        <f>VLOOKUP($B$2,'Standard Deposition Curves'!$B$6:$OL$11,(A201/2+1),FALSE)</f>
        <v>4.9153696498054479E-4</v>
      </c>
      <c r="C201">
        <f t="shared" si="17"/>
        <v>4.9153696498054479E-4</v>
      </c>
      <c r="D201">
        <f t="shared" si="18"/>
        <v>4.9153696498054479E-4</v>
      </c>
      <c r="E201">
        <f t="shared" si="19"/>
        <v>4.9153696498054479E-4</v>
      </c>
      <c r="F201">
        <f t="shared" si="20"/>
        <v>4.7380792359391578E-4</v>
      </c>
      <c r="G201">
        <f t="shared" si="21"/>
        <v>4.2218150606546123E-4</v>
      </c>
      <c r="H201">
        <v>360</v>
      </c>
    </row>
    <row r="202" spans="1:8" x14ac:dyDescent="0.25">
      <c r="A202">
        <v>362</v>
      </c>
      <c r="B202">
        <f>VLOOKUP($B$2,'Standard Deposition Curves'!$B$6:$OL$11,(A202/2+1),FALSE)</f>
        <v>4.8906225680933851E-4</v>
      </c>
      <c r="C202">
        <f t="shared" si="17"/>
        <v>4.8906225680933851E-4</v>
      </c>
      <c r="D202">
        <f t="shared" si="18"/>
        <v>4.8906225680933851E-4</v>
      </c>
      <c r="E202">
        <f t="shared" si="19"/>
        <v>4.8906225680933851E-4</v>
      </c>
      <c r="F202">
        <f t="shared" si="20"/>
        <v>4.7026848249027243E-4</v>
      </c>
      <c r="G202">
        <f t="shared" si="21"/>
        <v>4.199066910811018E-4</v>
      </c>
      <c r="H202">
        <v>362</v>
      </c>
    </row>
    <row r="203" spans="1:8" x14ac:dyDescent="0.25">
      <c r="A203">
        <v>364</v>
      </c>
      <c r="B203">
        <f>VLOOKUP($B$2,'Standard Deposition Curves'!$B$6:$OL$11,(A203/2+1),FALSE)</f>
        <v>4.86E-4</v>
      </c>
      <c r="C203">
        <f t="shared" si="17"/>
        <v>4.86E-4</v>
      </c>
      <c r="D203">
        <f t="shared" si="18"/>
        <v>4.86E-4</v>
      </c>
      <c r="E203">
        <f t="shared" si="19"/>
        <v>4.86E-4</v>
      </c>
      <c r="F203">
        <f t="shared" si="20"/>
        <v>4.6667562787407142E-4</v>
      </c>
      <c r="G203">
        <f t="shared" si="21"/>
        <v>4.1764461738002601E-4</v>
      </c>
      <c r="H203">
        <v>364</v>
      </c>
    </row>
    <row r="204" spans="1:8" x14ac:dyDescent="0.25">
      <c r="A204">
        <v>366</v>
      </c>
      <c r="B204">
        <f>VLOOKUP($B$2,'Standard Deposition Curves'!$B$6:$OL$11,(A204/2+1),FALSE)</f>
        <v>4.8252529182879375E-4</v>
      </c>
      <c r="C204">
        <f t="shared" si="17"/>
        <v>4.8252529182879375E-4</v>
      </c>
      <c r="D204">
        <f t="shared" si="18"/>
        <v>4.8252529182879375E-4</v>
      </c>
      <c r="E204">
        <f t="shared" si="19"/>
        <v>4.8252529182879375E-4</v>
      </c>
      <c r="F204">
        <f t="shared" si="20"/>
        <v>4.6308277325787046E-4</v>
      </c>
      <c r="G204">
        <f t="shared" si="21"/>
        <v>4.1540680552376602E-4</v>
      </c>
      <c r="H204">
        <v>366</v>
      </c>
    </row>
    <row r="205" spans="1:8" x14ac:dyDescent="0.25">
      <c r="A205">
        <v>368</v>
      </c>
      <c r="B205">
        <f>VLOOKUP($B$2,'Standard Deposition Curves'!$B$6:$OL$11,(A205/2+1),FALSE)</f>
        <v>4.7822568093385215E-4</v>
      </c>
      <c r="C205">
        <f t="shared" si="17"/>
        <v>4.7822568093385215E-4</v>
      </c>
      <c r="D205">
        <f t="shared" si="18"/>
        <v>4.7822568093385215E-4</v>
      </c>
      <c r="E205">
        <f t="shared" si="19"/>
        <v>4.7822568093385215E-4</v>
      </c>
      <c r="F205">
        <f t="shared" si="20"/>
        <v>4.5958082773257867E-4</v>
      </c>
      <c r="G205">
        <f t="shared" si="21"/>
        <v>4.1320134279392696E-4</v>
      </c>
      <c r="H205">
        <v>368</v>
      </c>
    </row>
    <row r="206" spans="1:8" x14ac:dyDescent="0.25">
      <c r="A206">
        <v>370</v>
      </c>
      <c r="B206">
        <f>VLOOKUP($B$2,'Standard Deposition Curves'!$B$6:$OL$11,(A206/2+1),FALSE)</f>
        <v>4.7392607003891049E-4</v>
      </c>
      <c r="C206">
        <f t="shared" si="17"/>
        <v>4.7392607003891049E-4</v>
      </c>
      <c r="D206">
        <f t="shared" si="18"/>
        <v>4.7392607003891049E-4</v>
      </c>
      <c r="E206">
        <f t="shared" si="19"/>
        <v>4.7392607003891049E-4</v>
      </c>
      <c r="F206">
        <f t="shared" si="20"/>
        <v>4.5619136894234163E-4</v>
      </c>
      <c r="G206">
        <f t="shared" si="21"/>
        <v>4.1105592431525141E-4</v>
      </c>
      <c r="H206">
        <v>370</v>
      </c>
    </row>
    <row r="207" spans="1:8" x14ac:dyDescent="0.25">
      <c r="A207">
        <v>372</v>
      </c>
      <c r="B207">
        <f>VLOOKUP($B$2,'Standard Deposition Curves'!$B$6:$OL$11,(A207/2+1),FALSE)</f>
        <v>4.6962645914396884E-4</v>
      </c>
      <c r="C207">
        <f t="shared" si="17"/>
        <v>4.6962645914396884E-4</v>
      </c>
      <c r="D207">
        <f t="shared" si="18"/>
        <v>4.6962645914396884E-4</v>
      </c>
      <c r="E207">
        <f t="shared" si="19"/>
        <v>4.6962645914396884E-4</v>
      </c>
      <c r="F207">
        <f t="shared" si="20"/>
        <v>4.529518924655111E-4</v>
      </c>
      <c r="G207">
        <f t="shared" si="21"/>
        <v>4.089671168078126E-4</v>
      </c>
      <c r="H207">
        <v>372</v>
      </c>
    </row>
    <row r="208" spans="1:8" x14ac:dyDescent="0.25">
      <c r="A208">
        <v>374</v>
      </c>
      <c r="B208">
        <f>VLOOKUP($B$2,'Standard Deposition Curves'!$B$6:$OL$11,(A208/2+1),FALSE)</f>
        <v>4.6532684824902718E-4</v>
      </c>
      <c r="C208">
        <f t="shared" si="17"/>
        <v>4.6532684824902718E-4</v>
      </c>
      <c r="D208">
        <f t="shared" si="18"/>
        <v>4.6532684824902718E-4</v>
      </c>
      <c r="E208">
        <f t="shared" si="19"/>
        <v>4.6532684824902718E-4</v>
      </c>
      <c r="F208">
        <f t="shared" si="20"/>
        <v>4.4991581181464448E-4</v>
      </c>
      <c r="G208">
        <f t="shared" si="21"/>
        <v>4.0693492027161056E-4</v>
      </c>
      <c r="H208">
        <v>374</v>
      </c>
    </row>
    <row r="209" spans="1:8" x14ac:dyDescent="0.25">
      <c r="A209">
        <v>376</v>
      </c>
      <c r="B209">
        <f>VLOOKUP($B$2,'Standard Deposition Curves'!$B$6:$OL$11,(A209/2+1),FALSE)</f>
        <v>4.6202723735408555E-4</v>
      </c>
      <c r="C209">
        <f t="shared" si="17"/>
        <v>4.6202723735408555E-4</v>
      </c>
      <c r="D209">
        <f t="shared" si="18"/>
        <v>4.6202723735408555E-4</v>
      </c>
      <c r="E209">
        <f t="shared" si="19"/>
        <v>4.6202723735408555E-4</v>
      </c>
      <c r="F209">
        <f t="shared" si="20"/>
        <v>4.4702971347718428E-4</v>
      </c>
      <c r="G209">
        <f t="shared" si="21"/>
        <v>4.0495933470664525E-4</v>
      </c>
      <c r="H209">
        <v>376</v>
      </c>
    </row>
    <row r="210" spans="1:8" x14ac:dyDescent="0.25">
      <c r="A210">
        <v>378</v>
      </c>
      <c r="B210">
        <f>VLOOKUP($B$2,'Standard Deposition Curves'!$B$6:$OL$11,(A210/2+1),FALSE)</f>
        <v>4.5855252918287936E-4</v>
      </c>
      <c r="C210">
        <f t="shared" si="17"/>
        <v>4.5855252918287936E-4</v>
      </c>
      <c r="D210">
        <f t="shared" si="18"/>
        <v>4.5855252918287936E-4</v>
      </c>
      <c r="E210">
        <f t="shared" si="19"/>
        <v>4.5855252918287936E-4</v>
      </c>
      <c r="F210">
        <f t="shared" si="20"/>
        <v>4.4420268836222149E-4</v>
      </c>
      <c r="G210">
        <f t="shared" si="21"/>
        <v>4.0302075226977954E-4</v>
      </c>
      <c r="H210">
        <v>378</v>
      </c>
    </row>
    <row r="211" spans="1:8" x14ac:dyDescent="0.25">
      <c r="A211">
        <v>380</v>
      </c>
      <c r="B211">
        <f>VLOOKUP($B$2,'Standard Deposition Curves'!$B$6:$OL$11,(A211/2+1),FALSE)</f>
        <v>4.5507782101167316E-4</v>
      </c>
      <c r="C211">
        <f t="shared" si="17"/>
        <v>4.5507782101167316E-4</v>
      </c>
      <c r="D211">
        <f t="shared" si="18"/>
        <v>4.5507782101167316E-4</v>
      </c>
      <c r="E211">
        <f t="shared" si="19"/>
        <v>4.5507782101167316E-4</v>
      </c>
      <c r="F211">
        <f t="shared" si="20"/>
        <v>4.4145065440396187E-4</v>
      </c>
      <c r="G211">
        <f t="shared" si="21"/>
        <v>4.0112260624094E-4</v>
      </c>
      <c r="H211">
        <v>380</v>
      </c>
    </row>
    <row r="212" spans="1:8" x14ac:dyDescent="0.25">
      <c r="A212">
        <v>382</v>
      </c>
      <c r="B212">
        <f>VLOOKUP($B$2,'Standard Deposition Curves'!$B$6:$OL$11,(A212/2+1),FALSE)</f>
        <v>4.5260311284046689E-4</v>
      </c>
      <c r="C212">
        <f t="shared" si="17"/>
        <v>4.5260311284046689E-4</v>
      </c>
      <c r="D212">
        <f t="shared" si="18"/>
        <v>4.5260311284046689E-4</v>
      </c>
      <c r="E212">
        <f t="shared" si="19"/>
        <v>4.5260311284046689E-4</v>
      </c>
      <c r="F212">
        <f t="shared" si="20"/>
        <v>4.3882702511496288E-4</v>
      </c>
      <c r="G212">
        <f t="shared" si="21"/>
        <v>3.9929259174486918E-4</v>
      </c>
      <c r="H212">
        <v>382</v>
      </c>
    </row>
    <row r="213" spans="1:8" x14ac:dyDescent="0.25">
      <c r="A213">
        <v>384</v>
      </c>
      <c r="B213">
        <f>VLOOKUP($B$2,'Standard Deposition Curves'!$B$6:$OL$11,(A213/2+1),FALSE)</f>
        <v>4.4954085603112837E-4</v>
      </c>
      <c r="C213">
        <f t="shared" si="17"/>
        <v>4.4954085603112837E-4</v>
      </c>
      <c r="D213">
        <f t="shared" si="18"/>
        <v>4.4954085603112837E-4</v>
      </c>
      <c r="E213">
        <f t="shared" si="19"/>
        <v>4.4954085603112837E-4</v>
      </c>
      <c r="F213">
        <f t="shared" si="20"/>
        <v>4.3614998231340644E-4</v>
      </c>
      <c r="G213">
        <f t="shared" si="21"/>
        <v>3.974914930952926E-4</v>
      </c>
      <c r="H213">
        <v>384</v>
      </c>
    </row>
    <row r="214" spans="1:8" x14ac:dyDescent="0.25">
      <c r="A214">
        <v>386</v>
      </c>
      <c r="B214">
        <f>VLOOKUP($B$2,'Standard Deposition Curves'!$B$6:$OL$11,(A214/2+1),FALSE)</f>
        <v>4.4647859922178985E-4</v>
      </c>
      <c r="C214">
        <f t="shared" si="17"/>
        <v>4.4647859922178985E-4</v>
      </c>
      <c r="D214">
        <f t="shared" si="18"/>
        <v>4.4647859922178985E-4</v>
      </c>
      <c r="E214">
        <f t="shared" si="19"/>
        <v>4.4647859922178985E-4</v>
      </c>
      <c r="F214">
        <f t="shared" si="20"/>
        <v>4.3351043509020157E-4</v>
      </c>
      <c r="G214">
        <f t="shared" si="21"/>
        <v>3.9573083085374226E-4</v>
      </c>
      <c r="H214">
        <v>386</v>
      </c>
    </row>
    <row r="215" spans="1:8" x14ac:dyDescent="0.25">
      <c r="A215">
        <v>388</v>
      </c>
      <c r="B215">
        <f>VLOOKUP($B$2,'Standard Deposition Curves'!$B$6:$OL$11,(A215/2+1),FALSE)</f>
        <v>4.4400389105058358E-4</v>
      </c>
      <c r="C215">
        <f t="shared" si="17"/>
        <v>4.4400389105058358E-4</v>
      </c>
      <c r="D215">
        <f t="shared" si="18"/>
        <v>4.4400389105058358E-4</v>
      </c>
      <c r="E215">
        <f t="shared" si="19"/>
        <v>4.4400389105058358E-4</v>
      </c>
      <c r="F215">
        <f t="shared" si="20"/>
        <v>4.3087088786699675E-4</v>
      </c>
      <c r="G215">
        <f t="shared" si="21"/>
        <v>3.940106050202182E-4</v>
      </c>
      <c r="H215">
        <v>388</v>
      </c>
    </row>
    <row r="216" spans="1:8" x14ac:dyDescent="0.25">
      <c r="A216">
        <v>390</v>
      </c>
      <c r="B216">
        <f>VLOOKUP($B$2,'Standard Deposition Curves'!$B$6:$OL$11,(A216/2+1),FALSE)</f>
        <v>4.4094163424124511E-4</v>
      </c>
      <c r="C216">
        <f t="shared" si="17"/>
        <v>4.4094163424124511E-4</v>
      </c>
      <c r="D216">
        <f t="shared" si="18"/>
        <v>4.4094163424124511E-4</v>
      </c>
      <c r="E216">
        <f t="shared" si="19"/>
        <v>4.4094163424124511E-4</v>
      </c>
      <c r="F216">
        <f t="shared" si="20"/>
        <v>4.2826883622214355E-4</v>
      </c>
      <c r="G216">
        <f t="shared" si="21"/>
        <v>3.9232738231479363E-4</v>
      </c>
      <c r="H216">
        <v>390</v>
      </c>
    </row>
    <row r="217" spans="1:8" x14ac:dyDescent="0.25">
      <c r="A217">
        <v>392</v>
      </c>
      <c r="B217">
        <f>VLOOKUP($B$2,'Standard Deposition Curves'!$B$6:$OL$11,(A217/2+1),FALSE)</f>
        <v>4.3829182879377433E-4</v>
      </c>
      <c r="C217">
        <f t="shared" si="17"/>
        <v>4.3829182879377433E-4</v>
      </c>
      <c r="D217">
        <f t="shared" si="18"/>
        <v>4.3829182879377433E-4</v>
      </c>
      <c r="E217">
        <f t="shared" si="19"/>
        <v>4.3829182879377433E-4</v>
      </c>
      <c r="F217">
        <f t="shared" si="20"/>
        <v>4.2574177573399363E-4</v>
      </c>
      <c r="G217">
        <f t="shared" si="21"/>
        <v>3.9070420386053253E-4</v>
      </c>
      <c r="H217">
        <v>392</v>
      </c>
    </row>
    <row r="218" spans="1:8" x14ac:dyDescent="0.25">
      <c r="A218">
        <v>394</v>
      </c>
      <c r="B218">
        <f>VLOOKUP($B$2,'Standard Deposition Curves'!$B$6:$OL$11,(A218/2+1),FALSE)</f>
        <v>4.3622957198443573E-4</v>
      </c>
      <c r="C218">
        <f t="shared" si="17"/>
        <v>4.3622957198443573E-4</v>
      </c>
      <c r="D218">
        <f t="shared" si="18"/>
        <v>4.3622957198443573E-4</v>
      </c>
      <c r="E218">
        <f t="shared" si="19"/>
        <v>4.3622957198443573E-4</v>
      </c>
      <c r="F218">
        <f t="shared" si="20"/>
        <v>4.2325221082419522E-4</v>
      </c>
      <c r="G218">
        <f t="shared" si="21"/>
        <v>3.8911337453269247E-4</v>
      </c>
      <c r="H218">
        <v>394</v>
      </c>
    </row>
    <row r="219" spans="1:8" x14ac:dyDescent="0.25">
      <c r="A219">
        <v>396</v>
      </c>
      <c r="B219">
        <f>VLOOKUP($B$2,'Standard Deposition Curves'!$B$6:$OL$11,(A219/2+1),FALSE)</f>
        <v>4.3357976653696494E-4</v>
      </c>
      <c r="C219">
        <f t="shared" si="17"/>
        <v>4.3357976653696494E-4</v>
      </c>
      <c r="D219">
        <f t="shared" si="18"/>
        <v>4.3357976653696494E-4</v>
      </c>
      <c r="E219">
        <f t="shared" si="19"/>
        <v>4.3357976653696494E-4</v>
      </c>
      <c r="F219">
        <f t="shared" si="20"/>
        <v>4.2080014149274854E-4</v>
      </c>
      <c r="G219">
        <f t="shared" si="21"/>
        <v>3.8753528648813611E-4</v>
      </c>
      <c r="H219">
        <v>396</v>
      </c>
    </row>
    <row r="220" spans="1:8" x14ac:dyDescent="0.25">
      <c r="A220">
        <v>398</v>
      </c>
      <c r="B220">
        <f>VLOOKUP($B$2,'Standard Deposition Curves'!$B$6:$OL$11,(A220/2+1),FALSE)</f>
        <v>4.3092996108949416E-4</v>
      </c>
      <c r="C220">
        <f t="shared" si="17"/>
        <v>4.3092996108949416E-4</v>
      </c>
      <c r="D220">
        <f t="shared" si="18"/>
        <v>4.3092996108949416E-4</v>
      </c>
      <c r="E220">
        <f t="shared" si="19"/>
        <v>4.3092996108949416E-4</v>
      </c>
      <c r="F220">
        <f t="shared" si="20"/>
        <v>4.183480721613017E-4</v>
      </c>
      <c r="G220">
        <f t="shared" si="21"/>
        <v>3.8598146028839543E-4</v>
      </c>
      <c r="H220">
        <v>398</v>
      </c>
    </row>
    <row r="221" spans="1:8" x14ac:dyDescent="0.25">
      <c r="A221">
        <v>400</v>
      </c>
      <c r="B221">
        <f>VLOOKUP($B$2,'Standard Deposition Curves'!$B$6:$OL$11,(A221/2+1),FALSE)</f>
        <v>4.2828015564202332E-4</v>
      </c>
      <c r="C221">
        <f t="shared" si="17"/>
        <v>4.2828015564202332E-4</v>
      </c>
      <c r="D221">
        <f t="shared" si="18"/>
        <v>4.2828015564202332E-4</v>
      </c>
      <c r="E221">
        <f t="shared" si="19"/>
        <v>4.2828015564202332E-4</v>
      </c>
      <c r="F221">
        <f t="shared" si="20"/>
        <v>4.1598691192076408E-4</v>
      </c>
      <c r="G221">
        <f t="shared" si="21"/>
        <v>3.8446341649500264E-4</v>
      </c>
      <c r="H221">
        <v>400</v>
      </c>
    </row>
    <row r="222" spans="1:8" x14ac:dyDescent="0.25">
      <c r="A222">
        <v>402</v>
      </c>
      <c r="B222">
        <f>VLOOKUP($B$2,'Standard Deposition Curves'!$B$6:$OL$11,(A222/2+1),FALSE)</f>
        <v>4.2621789883268482E-4</v>
      </c>
      <c r="C222"/>
      <c r="D222"/>
      <c r="E222"/>
      <c r="F222"/>
      <c r="G222"/>
      <c r="H222"/>
    </row>
    <row r="223" spans="1:8" x14ac:dyDescent="0.25">
      <c r="A223">
        <v>404</v>
      </c>
      <c r="B223">
        <f>VLOOKUP($B$2,'Standard Deposition Curves'!$B$6:$OL$11,(A223/2+1),FALSE)</f>
        <v>4.2315564202334631E-4</v>
      </c>
      <c r="C223"/>
      <c r="D223"/>
      <c r="E223"/>
      <c r="F223"/>
      <c r="G223"/>
      <c r="H223"/>
    </row>
    <row r="224" spans="1:8" x14ac:dyDescent="0.25">
      <c r="A224">
        <v>406</v>
      </c>
      <c r="B224">
        <f>VLOOKUP($B$2,'Standard Deposition Curves'!$B$6:$OL$11,(A224/2+1),FALSE)</f>
        <v>4.2050583657587547E-4</v>
      </c>
      <c r="C224"/>
      <c r="D224"/>
      <c r="E224"/>
      <c r="F224"/>
      <c r="G224"/>
      <c r="H224"/>
    </row>
    <row r="225" spans="1:8" x14ac:dyDescent="0.25">
      <c r="A225">
        <v>408</v>
      </c>
      <c r="B225">
        <f>VLOOKUP($B$2,'Standard Deposition Curves'!$B$6:$OL$11,(A225/2+1),FALSE)</f>
        <v>4.1744357976653695E-4</v>
      </c>
      <c r="C225"/>
      <c r="D225"/>
      <c r="E225"/>
      <c r="F225"/>
      <c r="G225"/>
      <c r="H225"/>
    </row>
    <row r="226" spans="1:8" x14ac:dyDescent="0.25">
      <c r="A226">
        <v>410</v>
      </c>
      <c r="B226">
        <f>VLOOKUP($B$2,'Standard Deposition Curves'!$B$6:$OL$11,(A226/2+1),FALSE)</f>
        <v>4.1538132295719846E-4</v>
      </c>
      <c r="C226"/>
      <c r="D226"/>
      <c r="E226"/>
      <c r="F226"/>
      <c r="G226"/>
      <c r="H226"/>
    </row>
    <row r="227" spans="1:8" x14ac:dyDescent="0.25">
      <c r="A227">
        <v>412</v>
      </c>
      <c r="B227">
        <f>VLOOKUP($B$2,'Standard Deposition Curves'!$B$6:$OL$11,(A227/2+1),FALSE)</f>
        <v>4.131439688715953E-4</v>
      </c>
      <c r="C227"/>
      <c r="D227"/>
      <c r="E227"/>
      <c r="F227"/>
      <c r="G227"/>
      <c r="H227"/>
    </row>
    <row r="228" spans="1:8" x14ac:dyDescent="0.25">
      <c r="A228">
        <v>414</v>
      </c>
      <c r="B228">
        <f>VLOOKUP($B$2,'Standard Deposition Curves'!$B$6:$OL$11,(A228/2+1),FALSE)</f>
        <v>4.1090661478599219E-4</v>
      </c>
      <c r="C228"/>
      <c r="D228"/>
      <c r="E228"/>
      <c r="F228"/>
      <c r="G228"/>
      <c r="H228"/>
    </row>
    <row r="229" spans="1:8" x14ac:dyDescent="0.25">
      <c r="A229">
        <v>416</v>
      </c>
      <c r="B229">
        <f>VLOOKUP($B$2,'Standard Deposition Curves'!$B$6:$OL$11,(A229/2+1),FALSE)</f>
        <v>4.0925680933852137E-4</v>
      </c>
      <c r="C229"/>
      <c r="D229"/>
      <c r="E229"/>
      <c r="F229"/>
      <c r="G229"/>
      <c r="H229"/>
    </row>
    <row r="230" spans="1:8" x14ac:dyDescent="0.25">
      <c r="A230">
        <v>418</v>
      </c>
      <c r="B230">
        <f>VLOOKUP($B$2,'Standard Deposition Curves'!$B$6:$OL$11,(A230/2+1),FALSE)</f>
        <v>4.0660700389105059E-4</v>
      </c>
      <c r="C230"/>
      <c r="D230"/>
      <c r="E230"/>
      <c r="F230"/>
      <c r="G230"/>
      <c r="H230"/>
    </row>
    <row r="231" spans="1:8" x14ac:dyDescent="0.25">
      <c r="A231">
        <v>420</v>
      </c>
      <c r="B231">
        <f>VLOOKUP($B$2,'Standard Deposition Curves'!$B$6:$OL$11,(A231/2+1),FALSE)</f>
        <v>4.0495719844357977E-4</v>
      </c>
      <c r="C231"/>
      <c r="D231"/>
      <c r="E231"/>
      <c r="F231"/>
      <c r="G231"/>
      <c r="H231"/>
    </row>
    <row r="232" spans="1:8" x14ac:dyDescent="0.25">
      <c r="A232">
        <v>422</v>
      </c>
      <c r="B232">
        <f>VLOOKUP($B$2,'Standard Deposition Curves'!$B$6:$OL$11,(A232/2+1),FALSE)</f>
        <v>4.0271984435797666E-4</v>
      </c>
      <c r="C232"/>
      <c r="D232"/>
      <c r="E232"/>
      <c r="F232"/>
      <c r="G232"/>
      <c r="H232"/>
    </row>
    <row r="233" spans="1:8" x14ac:dyDescent="0.25">
      <c r="A233">
        <v>424</v>
      </c>
      <c r="B233">
        <f>VLOOKUP($B$2,'Standard Deposition Curves'!$B$6:$OL$11,(A233/2+1),FALSE)</f>
        <v>4.0048249027237355E-4</v>
      </c>
      <c r="C233"/>
      <c r="D233"/>
      <c r="E233"/>
      <c r="F233"/>
      <c r="G233"/>
      <c r="H233"/>
    </row>
    <row r="234" spans="1:8" x14ac:dyDescent="0.25">
      <c r="A234">
        <v>426</v>
      </c>
      <c r="B234">
        <f>VLOOKUP($B$2,'Standard Deposition Curves'!$B$6:$OL$11,(A234/2+1),FALSE)</f>
        <v>3.9842023346303506E-4</v>
      </c>
      <c r="C234"/>
      <c r="D234"/>
      <c r="E234"/>
      <c r="F234"/>
      <c r="G234"/>
      <c r="H234"/>
    </row>
    <row r="235" spans="1:8" x14ac:dyDescent="0.25">
      <c r="A235">
        <v>428</v>
      </c>
      <c r="B235">
        <f>VLOOKUP($B$2,'Standard Deposition Curves'!$B$6:$OL$11,(A235/2+1),FALSE)</f>
        <v>3.9577042801556422E-4</v>
      </c>
      <c r="C235"/>
      <c r="D235"/>
      <c r="E235"/>
      <c r="F235"/>
      <c r="G235"/>
      <c r="H235"/>
    </row>
    <row r="236" spans="1:8" x14ac:dyDescent="0.25">
      <c r="A236">
        <v>430</v>
      </c>
      <c r="B236">
        <f>VLOOKUP($B$2,'Standard Deposition Curves'!$B$6:$OL$11,(A236/2+1),FALSE)</f>
        <v>3.9394552529182874E-4</v>
      </c>
      <c r="C236"/>
      <c r="D236"/>
      <c r="E236"/>
      <c r="F236"/>
      <c r="G236"/>
      <c r="H236"/>
    </row>
    <row r="237" spans="1:8" x14ac:dyDescent="0.25">
      <c r="A237">
        <v>432</v>
      </c>
      <c r="B237">
        <f>VLOOKUP($B$2,'Standard Deposition Curves'!$B$6:$OL$11,(A237/2+1),FALSE)</f>
        <v>3.9212062256809341E-4</v>
      </c>
      <c r="C237"/>
      <c r="D237"/>
      <c r="E237"/>
      <c r="F237"/>
      <c r="G237"/>
      <c r="H237"/>
    </row>
    <row r="238" spans="1:8" x14ac:dyDescent="0.25">
      <c r="A238">
        <v>434</v>
      </c>
      <c r="B238">
        <f>VLOOKUP($B$2,'Standard Deposition Curves'!$B$6:$OL$11,(A238/2+1),FALSE)</f>
        <v>3.9129571984435795E-4</v>
      </c>
      <c r="C238"/>
      <c r="D238"/>
      <c r="E238"/>
      <c r="F238"/>
      <c r="G238"/>
      <c r="H238"/>
    </row>
    <row r="239" spans="1:8" x14ac:dyDescent="0.25">
      <c r="A239">
        <v>436</v>
      </c>
      <c r="B239">
        <f>VLOOKUP($B$2,'Standard Deposition Curves'!$B$6:$OL$11,(A239/2+1),FALSE)</f>
        <v>3.9029571984435798E-4</v>
      </c>
      <c r="C239"/>
      <c r="D239"/>
      <c r="E239"/>
      <c r="F239"/>
      <c r="G239"/>
      <c r="H239"/>
    </row>
    <row r="240" spans="1:8" x14ac:dyDescent="0.25">
      <c r="A240">
        <v>438</v>
      </c>
      <c r="B240">
        <f>VLOOKUP($B$2,'Standard Deposition Curves'!$B$6:$OL$11,(A240/2+1),FALSE)</f>
        <v>3.8929571984435796E-4</v>
      </c>
      <c r="C240"/>
      <c r="D240"/>
      <c r="E240"/>
      <c r="F240"/>
      <c r="G240"/>
      <c r="H240"/>
    </row>
    <row r="241" spans="1:8" x14ac:dyDescent="0.25">
      <c r="A241">
        <v>440</v>
      </c>
      <c r="B241">
        <f>VLOOKUP($B$2,'Standard Deposition Curves'!$B$6:$OL$11,(A241/2+1),FALSE)</f>
        <v>3.8929571984435796E-4</v>
      </c>
      <c r="C241"/>
      <c r="D241"/>
      <c r="E241"/>
      <c r="F241"/>
      <c r="G241"/>
      <c r="H241"/>
    </row>
    <row r="242" spans="1:8" x14ac:dyDescent="0.25">
      <c r="A242">
        <v>442</v>
      </c>
      <c r="B242">
        <f>VLOOKUP($B$2,'Standard Deposition Curves'!$B$6:$OL$11,(A242/2+1),FALSE)</f>
        <v>3.8788326848249025E-4</v>
      </c>
      <c r="C242"/>
      <c r="D242"/>
      <c r="E242"/>
      <c r="F242"/>
      <c r="G242"/>
      <c r="H242"/>
    </row>
    <row r="243" spans="1:8" x14ac:dyDescent="0.25">
      <c r="A243">
        <v>444</v>
      </c>
      <c r="B243">
        <f>VLOOKUP($B$2,'Standard Deposition Curves'!$B$6:$OL$11,(A243/2+1),FALSE)</f>
        <v>3.8688326848249023E-4</v>
      </c>
      <c r="C243"/>
      <c r="D243"/>
      <c r="E243"/>
      <c r="F243"/>
      <c r="G243"/>
      <c r="H243"/>
    </row>
    <row r="244" spans="1:8" x14ac:dyDescent="0.25">
      <c r="A244">
        <v>446</v>
      </c>
      <c r="B244">
        <f>VLOOKUP($B$2,'Standard Deposition Curves'!$B$6:$OL$11,(A244/2+1),FALSE)</f>
        <v>3.8605836575875488E-4</v>
      </c>
      <c r="C244"/>
      <c r="D244"/>
      <c r="E244"/>
      <c r="F244"/>
      <c r="G244"/>
      <c r="H244"/>
    </row>
    <row r="245" spans="1:8" x14ac:dyDescent="0.25">
      <c r="A245">
        <v>448</v>
      </c>
      <c r="B245">
        <f>VLOOKUP($B$2,'Standard Deposition Curves'!$B$6:$OL$11,(A245/2+1),FALSE)</f>
        <v>3.8464591439688712E-4</v>
      </c>
      <c r="C245"/>
      <c r="D245"/>
      <c r="E245"/>
      <c r="F245"/>
      <c r="G245"/>
      <c r="H245"/>
    </row>
    <row r="246" spans="1:8" x14ac:dyDescent="0.25">
      <c r="A246">
        <v>450</v>
      </c>
      <c r="B246">
        <f>VLOOKUP($B$2,'Standard Deposition Curves'!$B$6:$OL$11,(A246/2+1),FALSE)</f>
        <v>3.8323346303501947E-4</v>
      </c>
      <c r="C246"/>
      <c r="D246"/>
      <c r="E246"/>
      <c r="F246"/>
      <c r="G246"/>
      <c r="H246"/>
    </row>
    <row r="247" spans="1:8" x14ac:dyDescent="0.25">
      <c r="A247">
        <v>452</v>
      </c>
      <c r="B247">
        <f>VLOOKUP($B$2,'Standard Deposition Curves'!$B$6:$OL$11,(A247/2+1),FALSE)</f>
        <v>3.822334630350195E-4</v>
      </c>
      <c r="C247"/>
      <c r="D247"/>
      <c r="E247"/>
      <c r="F247"/>
      <c r="G247"/>
      <c r="H247"/>
    </row>
    <row r="248" spans="1:8" x14ac:dyDescent="0.25">
      <c r="A248">
        <v>454</v>
      </c>
      <c r="B248">
        <f>VLOOKUP($B$2,'Standard Deposition Curves'!$B$6:$OL$11,(A248/2+1),FALSE)</f>
        <v>3.8140856031128404E-4</v>
      </c>
      <c r="C248"/>
      <c r="D248"/>
      <c r="E248"/>
      <c r="F248"/>
      <c r="G248"/>
      <c r="H248"/>
    </row>
    <row r="249" spans="1:8" x14ac:dyDescent="0.25">
      <c r="A249">
        <v>456</v>
      </c>
      <c r="B249">
        <f>VLOOKUP($B$2,'Standard Deposition Curves'!$B$6:$OL$11,(A249/2+1),FALSE)</f>
        <v>3.7999610894941629E-4</v>
      </c>
      <c r="C249"/>
      <c r="D249"/>
      <c r="E249"/>
      <c r="F249"/>
      <c r="G249"/>
      <c r="H249"/>
    </row>
    <row r="250" spans="1:8" x14ac:dyDescent="0.25">
      <c r="A250">
        <v>458</v>
      </c>
      <c r="B250">
        <f>VLOOKUP($B$2,'Standard Deposition Curves'!$B$6:$OL$11,(A250/2+1),FALSE)</f>
        <v>3.7817120622568091E-4</v>
      </c>
      <c r="C250"/>
      <c r="D250"/>
      <c r="E250"/>
      <c r="F250"/>
      <c r="G250"/>
      <c r="H250"/>
    </row>
    <row r="251" spans="1:8" x14ac:dyDescent="0.25">
      <c r="A251">
        <v>460</v>
      </c>
      <c r="B251">
        <f>VLOOKUP($B$2,'Standard Deposition Curves'!$B$6:$OL$11,(A251/2+1),FALSE)</f>
        <v>3.7675875486381321E-4</v>
      </c>
      <c r="C251"/>
      <c r="D251"/>
      <c r="E251"/>
      <c r="F251"/>
      <c r="G251"/>
      <c r="H251"/>
    </row>
    <row r="252" spans="1:8" x14ac:dyDescent="0.25">
      <c r="A252">
        <v>462</v>
      </c>
      <c r="B252">
        <f>VLOOKUP($B$2,'Standard Deposition Curves'!$B$6:$OL$11,(A252/2+1),FALSE)</f>
        <v>3.7552140077821007E-4</v>
      </c>
      <c r="C252"/>
      <c r="D252"/>
      <c r="E252"/>
      <c r="F252"/>
      <c r="G252"/>
      <c r="H252"/>
    </row>
    <row r="253" spans="1:8" x14ac:dyDescent="0.25">
      <c r="A253">
        <v>464</v>
      </c>
      <c r="B253">
        <f>VLOOKUP($B$2,'Standard Deposition Curves'!$B$6:$OL$11,(A253/2+1),FALSE)</f>
        <v>3.7369649805447469E-4</v>
      </c>
      <c r="C253"/>
      <c r="D253"/>
      <c r="E253"/>
      <c r="F253"/>
      <c r="G253"/>
      <c r="H253"/>
    </row>
    <row r="254" spans="1:8" x14ac:dyDescent="0.25">
      <c r="A254">
        <v>466</v>
      </c>
      <c r="B254">
        <f>VLOOKUP($B$2,'Standard Deposition Curves'!$B$6:$OL$11,(A254/2+1),FALSE)</f>
        <v>3.7187159533073931E-4</v>
      </c>
      <c r="C254"/>
      <c r="D254"/>
      <c r="E254"/>
      <c r="F254"/>
      <c r="G254"/>
      <c r="H254"/>
    </row>
    <row r="255" spans="1:8" x14ac:dyDescent="0.25">
      <c r="A255">
        <v>468</v>
      </c>
      <c r="B255">
        <f>VLOOKUP($B$2,'Standard Deposition Curves'!$B$6:$OL$11,(A255/2+1),FALSE)</f>
        <v>3.7004669260700383E-4</v>
      </c>
      <c r="C255"/>
      <c r="D255"/>
      <c r="E255"/>
      <c r="F255"/>
      <c r="G255"/>
      <c r="H255"/>
    </row>
    <row r="256" spans="1:8" x14ac:dyDescent="0.25">
      <c r="A256">
        <v>470</v>
      </c>
      <c r="B256">
        <f>VLOOKUP($B$2,'Standard Deposition Curves'!$B$6:$OL$11,(A256/2+1),FALSE)</f>
        <v>3.6880933852140074E-4</v>
      </c>
      <c r="C256"/>
      <c r="D256"/>
      <c r="E256"/>
      <c r="F256"/>
      <c r="G256"/>
      <c r="H256"/>
    </row>
    <row r="257" spans="1:8" x14ac:dyDescent="0.25">
      <c r="A257">
        <v>472</v>
      </c>
      <c r="B257">
        <f>VLOOKUP($B$2,'Standard Deposition Curves'!$B$6:$OL$11,(A257/2+1),FALSE)</f>
        <v>3.6739688715953304E-4</v>
      </c>
      <c r="C257"/>
      <c r="D257"/>
      <c r="E257"/>
      <c r="F257"/>
      <c r="G257"/>
      <c r="H257"/>
    </row>
    <row r="258" spans="1:8" x14ac:dyDescent="0.25">
      <c r="A258">
        <v>474</v>
      </c>
      <c r="B258">
        <f>VLOOKUP($B$2,'Standard Deposition Curves'!$B$6:$OL$11,(A258/2+1),FALSE)</f>
        <v>3.6598443579766539E-4</v>
      </c>
      <c r="C258"/>
      <c r="D258"/>
      <c r="E258"/>
      <c r="F258"/>
      <c r="G258"/>
      <c r="H258"/>
    </row>
    <row r="259" spans="1:8" x14ac:dyDescent="0.25">
      <c r="A259">
        <v>476</v>
      </c>
      <c r="B259">
        <f>VLOOKUP($B$2,'Standard Deposition Curves'!$B$6:$OL$11,(A259/2+1),FALSE)</f>
        <v>3.6457198443579759E-4</v>
      </c>
      <c r="C259"/>
      <c r="D259"/>
      <c r="E259"/>
      <c r="F259"/>
      <c r="G259"/>
      <c r="H259"/>
    </row>
    <row r="260" spans="1:8" x14ac:dyDescent="0.25">
      <c r="A260">
        <v>478</v>
      </c>
      <c r="B260">
        <f>VLOOKUP($B$2,'Standard Deposition Curves'!$B$6:$OL$11,(A260/2+1),FALSE)</f>
        <v>3.6315953307392994E-4</v>
      </c>
      <c r="C260"/>
      <c r="D260"/>
      <c r="E260"/>
      <c r="F260"/>
      <c r="G260"/>
      <c r="H260"/>
    </row>
    <row r="261" spans="1:8" x14ac:dyDescent="0.25">
      <c r="A261">
        <v>480</v>
      </c>
      <c r="B261">
        <f>VLOOKUP($B$2,'Standard Deposition Curves'!$B$6:$OL$11,(A261/2+1),FALSE)</f>
        <v>3.6174708171206224E-4</v>
      </c>
      <c r="C261"/>
      <c r="D261"/>
      <c r="E261"/>
      <c r="F261"/>
      <c r="G261"/>
      <c r="H261"/>
    </row>
    <row r="262" spans="1:8" x14ac:dyDescent="0.25">
      <c r="A262">
        <v>482</v>
      </c>
      <c r="B262">
        <f>VLOOKUP($B$2,'Standard Deposition Curves'!$B$6:$OL$11,(A262/2+1),FALSE)</f>
        <v>3.6174708171206224E-4</v>
      </c>
      <c r="C262"/>
      <c r="D262"/>
      <c r="E262"/>
      <c r="F262"/>
      <c r="G262"/>
      <c r="H262"/>
    </row>
    <row r="263" spans="1:8" x14ac:dyDescent="0.25">
      <c r="A263">
        <v>484</v>
      </c>
      <c r="B263">
        <f>VLOOKUP($B$2,'Standard Deposition Curves'!$B$6:$OL$11,(A263/2+1),FALSE)</f>
        <v>3.6074708171206227E-4</v>
      </c>
      <c r="C263"/>
      <c r="D263"/>
      <c r="E263"/>
      <c r="F263"/>
      <c r="G263"/>
      <c r="H263"/>
    </row>
    <row r="264" spans="1:8" x14ac:dyDescent="0.25">
      <c r="A264">
        <v>486</v>
      </c>
      <c r="B264">
        <f>VLOOKUP($B$2,'Standard Deposition Curves'!$B$6:$OL$11,(A264/2+1),FALSE)</f>
        <v>3.5974708171206224E-4</v>
      </c>
      <c r="C264"/>
      <c r="D264"/>
      <c r="E264"/>
      <c r="F264"/>
      <c r="G264"/>
      <c r="H264"/>
    </row>
    <row r="265" spans="1:8" x14ac:dyDescent="0.25">
      <c r="A265">
        <v>488</v>
      </c>
      <c r="B265">
        <f>VLOOKUP($B$2,'Standard Deposition Curves'!$B$6:$OL$11,(A265/2+1),FALSE)</f>
        <v>3.5874708171206222E-4</v>
      </c>
      <c r="C265"/>
      <c r="D265"/>
      <c r="E265"/>
      <c r="F265"/>
      <c r="G265"/>
      <c r="H265"/>
    </row>
    <row r="266" spans="1:8" x14ac:dyDescent="0.25">
      <c r="A266">
        <v>490</v>
      </c>
      <c r="B266">
        <f>VLOOKUP($B$2,'Standard Deposition Curves'!$B$6:$OL$11,(A266/2+1),FALSE)</f>
        <v>3.5815953307392993E-4</v>
      </c>
      <c r="C266"/>
      <c r="D266"/>
      <c r="E266"/>
      <c r="F266"/>
      <c r="G266"/>
      <c r="H266"/>
    </row>
    <row r="267" spans="1:8" x14ac:dyDescent="0.25">
      <c r="A267">
        <v>492</v>
      </c>
      <c r="B267">
        <f>VLOOKUP($B$2,'Standard Deposition Curves'!$B$6:$OL$11,(A267/2+1),FALSE)</f>
        <v>3.5815953307392993E-4</v>
      </c>
      <c r="C267"/>
      <c r="D267"/>
      <c r="E267"/>
      <c r="F267"/>
      <c r="G267"/>
      <c r="H267"/>
    </row>
    <row r="268" spans="1:8" x14ac:dyDescent="0.25">
      <c r="A268">
        <v>494</v>
      </c>
      <c r="B268">
        <f>VLOOKUP($B$2,'Standard Deposition Curves'!$B$6:$OL$11,(A268/2+1),FALSE)</f>
        <v>3.5715953307392996E-4</v>
      </c>
      <c r="C268"/>
      <c r="D268"/>
      <c r="E268"/>
      <c r="F268"/>
      <c r="G268"/>
      <c r="H268"/>
    </row>
    <row r="269" spans="1:8" x14ac:dyDescent="0.25">
      <c r="A269">
        <v>496</v>
      </c>
      <c r="B269">
        <f>VLOOKUP($B$2,'Standard Deposition Curves'!$B$6:$OL$11,(A269/2+1),FALSE)</f>
        <v>3.5574708171206225E-4</v>
      </c>
      <c r="C269"/>
      <c r="D269"/>
      <c r="E269"/>
      <c r="F269"/>
      <c r="G269"/>
      <c r="H269"/>
    </row>
    <row r="270" spans="1:8" x14ac:dyDescent="0.25">
      <c r="A270">
        <v>498</v>
      </c>
      <c r="B270">
        <f>VLOOKUP($B$2,'Standard Deposition Curves'!$B$6:$OL$11,(A270/2+1),FALSE)</f>
        <v>3.543346303501945E-4</v>
      </c>
      <c r="C270"/>
      <c r="D270"/>
      <c r="E270"/>
      <c r="F270"/>
      <c r="G270"/>
      <c r="H270"/>
    </row>
    <row r="271" spans="1:8" x14ac:dyDescent="0.25">
      <c r="A271">
        <v>500</v>
      </c>
      <c r="B271">
        <f>VLOOKUP($B$2,'Standard Deposition Curves'!$B$6:$OL$11,(A271/2+1),FALSE)</f>
        <v>3.535097276264592E-4</v>
      </c>
      <c r="C271"/>
      <c r="D271"/>
      <c r="E271"/>
      <c r="F271"/>
      <c r="G271"/>
      <c r="H271"/>
    </row>
    <row r="272" spans="1:8" x14ac:dyDescent="0.25">
      <c r="A272">
        <v>502</v>
      </c>
      <c r="B272">
        <f>VLOOKUP($B$2,'Standard Deposition Curves'!$B$6:$OL$11,(A272/2+1),FALSE)</f>
        <v>3.5209727626459139E-4</v>
      </c>
      <c r="C272"/>
      <c r="D272"/>
      <c r="E272"/>
      <c r="F272"/>
      <c r="G272"/>
      <c r="H272"/>
    </row>
    <row r="273" spans="1:8" x14ac:dyDescent="0.25">
      <c r="A273">
        <v>504</v>
      </c>
      <c r="B273">
        <f>VLOOKUP($B$2,'Standard Deposition Curves'!$B$6:$OL$11,(A273/2+1),FALSE)</f>
        <v>3.5068482490272369E-4</v>
      </c>
      <c r="C273"/>
      <c r="D273"/>
      <c r="E273"/>
      <c r="F273"/>
      <c r="G273"/>
      <c r="H273"/>
    </row>
    <row r="274" spans="1:8" x14ac:dyDescent="0.25">
      <c r="A274">
        <v>506</v>
      </c>
      <c r="B274">
        <f>VLOOKUP($B$2,'Standard Deposition Curves'!$B$6:$OL$11,(A274/2+1),FALSE)</f>
        <v>3.4927237354085604E-4</v>
      </c>
      <c r="C274"/>
      <c r="D274"/>
      <c r="E274"/>
      <c r="F274"/>
      <c r="G274"/>
      <c r="H274"/>
    </row>
    <row r="275" spans="1:8" x14ac:dyDescent="0.25">
      <c r="A275">
        <v>508</v>
      </c>
      <c r="B275">
        <f>VLOOKUP($B$2,'Standard Deposition Curves'!$B$6:$OL$11,(A275/2+1),FALSE)</f>
        <v>3.4844747081712063E-4</v>
      </c>
      <c r="C275"/>
      <c r="D275"/>
      <c r="E275"/>
      <c r="F275"/>
      <c r="G275"/>
      <c r="H275"/>
    </row>
    <row r="276" spans="1:8" x14ac:dyDescent="0.25">
      <c r="A276">
        <v>510</v>
      </c>
      <c r="B276">
        <f>VLOOKUP($B$2,'Standard Deposition Curves'!$B$6:$OL$11,(A276/2+1),FALSE)</f>
        <v>3.4703501945525293E-4</v>
      </c>
      <c r="C276"/>
      <c r="D276"/>
      <c r="E276"/>
      <c r="F276"/>
      <c r="G276"/>
      <c r="H276"/>
    </row>
    <row r="277" spans="1:8" x14ac:dyDescent="0.25">
      <c r="A277">
        <v>512</v>
      </c>
      <c r="B277">
        <f>VLOOKUP($B$2,'Standard Deposition Curves'!$B$6:$OL$11,(A277/2+1),FALSE)</f>
        <v>3.4603501945525291E-4</v>
      </c>
      <c r="C277"/>
      <c r="D277"/>
      <c r="E277"/>
      <c r="F277"/>
      <c r="G277"/>
      <c r="H277"/>
    </row>
    <row r="278" spans="1:8" x14ac:dyDescent="0.25">
      <c r="A278">
        <v>514</v>
      </c>
      <c r="B278">
        <f>VLOOKUP($B$2,'Standard Deposition Curves'!$B$6:$OL$11,(A278/2+1),FALSE)</f>
        <v>3.4462256809338515E-4</v>
      </c>
      <c r="C278"/>
      <c r="D278"/>
      <c r="E278"/>
      <c r="F278"/>
      <c r="G278"/>
      <c r="H278"/>
    </row>
    <row r="279" spans="1:8" x14ac:dyDescent="0.25">
      <c r="A279">
        <v>516</v>
      </c>
      <c r="B279">
        <f>VLOOKUP($B$2,'Standard Deposition Curves'!$B$6:$OL$11,(A279/2+1),FALSE)</f>
        <v>3.4321011673151751E-4</v>
      </c>
      <c r="C279"/>
      <c r="D279"/>
      <c r="E279"/>
      <c r="F279"/>
      <c r="G279"/>
      <c r="H279"/>
    </row>
    <row r="280" spans="1:8" x14ac:dyDescent="0.25">
      <c r="A280">
        <v>518</v>
      </c>
      <c r="B280">
        <f>VLOOKUP($B$2,'Standard Deposition Curves'!$B$6:$OL$11,(A280/2+1),FALSE)</f>
        <v>3.4138521400778213E-4</v>
      </c>
      <c r="C280"/>
      <c r="D280"/>
      <c r="E280"/>
      <c r="F280"/>
      <c r="G280"/>
      <c r="H280"/>
    </row>
    <row r="281" spans="1:8" x14ac:dyDescent="0.25">
      <c r="A281">
        <v>520</v>
      </c>
      <c r="B281">
        <f>VLOOKUP($B$2,'Standard Deposition Curves'!$B$6:$OL$11,(A281/2+1),FALSE)</f>
        <v>3.4056031128404672E-4</v>
      </c>
      <c r="C281"/>
      <c r="D281"/>
      <c r="E281"/>
      <c r="F281"/>
      <c r="G281"/>
      <c r="H281"/>
    </row>
    <row r="282" spans="1:8" x14ac:dyDescent="0.25">
      <c r="A282">
        <v>522</v>
      </c>
      <c r="B282">
        <f>VLOOKUP($B$2,'Standard Deposition Curves'!$B$6:$OL$11,(A282/2+1),FALSE)</f>
        <v>3.3873540856031129E-4</v>
      </c>
      <c r="C282"/>
      <c r="D282"/>
      <c r="E282"/>
      <c r="F282"/>
      <c r="G282"/>
      <c r="H282"/>
    </row>
    <row r="283" spans="1:8" x14ac:dyDescent="0.25">
      <c r="A283">
        <v>524</v>
      </c>
      <c r="B283">
        <f>VLOOKUP($B$2,'Standard Deposition Curves'!$B$6:$OL$11,(A283/2+1),FALSE)</f>
        <v>3.369105058365758E-4</v>
      </c>
      <c r="C283"/>
      <c r="D283"/>
      <c r="E283"/>
      <c r="F283"/>
      <c r="G283"/>
      <c r="H283"/>
    </row>
    <row r="284" spans="1:8" x14ac:dyDescent="0.25">
      <c r="A284">
        <v>526</v>
      </c>
      <c r="B284">
        <f>VLOOKUP($B$2,'Standard Deposition Curves'!$B$6:$OL$11,(A284/2+1),FALSE)</f>
        <v>3.3508560311284043E-4</v>
      </c>
      <c r="C284"/>
      <c r="D284"/>
      <c r="E284"/>
      <c r="F284"/>
      <c r="G284"/>
      <c r="H284"/>
    </row>
    <row r="285" spans="1:8" x14ac:dyDescent="0.25">
      <c r="A285">
        <v>528</v>
      </c>
      <c r="B285">
        <f>VLOOKUP($B$2,'Standard Deposition Curves'!$B$6:$OL$11,(A285/2+1),FALSE)</f>
        <v>3.3384824902723734E-4</v>
      </c>
      <c r="C285"/>
      <c r="D285"/>
      <c r="E285"/>
      <c r="F285"/>
      <c r="G285"/>
      <c r="H285"/>
    </row>
    <row r="286" spans="1:8" x14ac:dyDescent="0.25">
      <c r="A286">
        <v>530</v>
      </c>
      <c r="B286">
        <f>VLOOKUP($B$2,'Standard Deposition Curves'!$B$6:$OL$11,(A286/2+1),FALSE)</f>
        <v>3.3202334630350191E-4</v>
      </c>
      <c r="C286"/>
      <c r="D286"/>
      <c r="E286"/>
      <c r="F286"/>
      <c r="G286"/>
      <c r="H286"/>
    </row>
    <row r="287" spans="1:8" x14ac:dyDescent="0.25">
      <c r="A287">
        <v>532</v>
      </c>
      <c r="B287">
        <f>VLOOKUP($B$2,'Standard Deposition Curves'!$B$6:$OL$11,(A287/2+1),FALSE)</f>
        <v>3.3061089494163421E-4</v>
      </c>
      <c r="C287"/>
      <c r="D287"/>
      <c r="E287"/>
      <c r="F287"/>
      <c r="G287"/>
      <c r="H287"/>
    </row>
    <row r="288" spans="1:8" x14ac:dyDescent="0.25">
      <c r="A288">
        <v>534</v>
      </c>
      <c r="B288">
        <f>VLOOKUP($B$2,'Standard Deposition Curves'!$B$6:$OL$11,(A288/2+1),FALSE)</f>
        <v>3.2961089494163418E-4</v>
      </c>
      <c r="C288"/>
      <c r="D288"/>
      <c r="E288"/>
      <c r="F288"/>
      <c r="G288"/>
      <c r="H288"/>
    </row>
    <row r="289" spans="1:8" x14ac:dyDescent="0.25">
      <c r="A289">
        <v>536</v>
      </c>
      <c r="B289">
        <f>VLOOKUP($B$2,'Standard Deposition Curves'!$B$6:$OL$11,(A289/2+1),FALSE)</f>
        <v>3.283735408560311E-4</v>
      </c>
      <c r="C289"/>
      <c r="D289"/>
      <c r="E289"/>
      <c r="F289"/>
      <c r="G289"/>
      <c r="H289"/>
    </row>
    <row r="290" spans="1:8" x14ac:dyDescent="0.25">
      <c r="A290">
        <v>538</v>
      </c>
      <c r="B290">
        <f>VLOOKUP($B$2,'Standard Deposition Curves'!$B$6:$OL$11,(A290/2+1),FALSE)</f>
        <v>3.269610894941634E-4</v>
      </c>
      <c r="C290"/>
      <c r="D290"/>
      <c r="E290"/>
      <c r="F290"/>
      <c r="G290"/>
      <c r="H290"/>
    </row>
    <row r="291" spans="1:8" x14ac:dyDescent="0.25">
      <c r="A291">
        <v>540</v>
      </c>
      <c r="B291">
        <f>VLOOKUP($B$2,'Standard Deposition Curves'!$B$6:$OL$11,(A291/2+1),FALSE)</f>
        <v>3.2596108949416337E-4</v>
      </c>
      <c r="C291"/>
      <c r="D291"/>
      <c r="E291"/>
      <c r="F291"/>
      <c r="G291"/>
      <c r="H291"/>
    </row>
    <row r="292" spans="1:8" x14ac:dyDescent="0.25">
      <c r="A292">
        <v>542</v>
      </c>
      <c r="B292">
        <f>VLOOKUP($B$2,'Standard Deposition Curves'!$B$6:$OL$11,(A292/2+1),FALSE)</f>
        <v>3.2513618677042802E-4</v>
      </c>
      <c r="C292"/>
      <c r="D292"/>
      <c r="E292"/>
      <c r="F292"/>
      <c r="G292"/>
      <c r="H292"/>
    </row>
    <row r="293" spans="1:8" x14ac:dyDescent="0.25">
      <c r="A293">
        <v>544</v>
      </c>
      <c r="B293">
        <f>VLOOKUP($B$2,'Standard Deposition Curves'!$B$6:$OL$11,(A293/2+1),FALSE)</f>
        <v>3.2372373540856032E-4</v>
      </c>
      <c r="C293"/>
      <c r="D293"/>
      <c r="E293"/>
      <c r="F293"/>
      <c r="G293"/>
      <c r="H293"/>
    </row>
    <row r="294" spans="1:8" x14ac:dyDescent="0.25">
      <c r="A294">
        <v>546</v>
      </c>
      <c r="B294">
        <f>VLOOKUP($B$2,'Standard Deposition Curves'!$B$6:$OL$11,(A294/2+1),FALSE)</f>
        <v>3.2231128404669262E-4</v>
      </c>
      <c r="C294"/>
      <c r="D294"/>
      <c r="E294"/>
      <c r="F294"/>
      <c r="G294"/>
      <c r="H294"/>
    </row>
    <row r="295" spans="1:8" x14ac:dyDescent="0.25">
      <c r="A295">
        <v>548</v>
      </c>
      <c r="B295">
        <f>VLOOKUP($B$2,'Standard Deposition Curves'!$B$6:$OL$11,(A295/2+1),FALSE)</f>
        <v>3.20956420233463E-4</v>
      </c>
      <c r="C295"/>
      <c r="D295"/>
      <c r="E295"/>
      <c r="F295"/>
      <c r="G295"/>
      <c r="H295"/>
    </row>
    <row r="296" spans="1:8" x14ac:dyDescent="0.25">
      <c r="A296">
        <v>550</v>
      </c>
      <c r="B296">
        <f>VLOOKUP($B$2,'Standard Deposition Curves'!$B$6:$OL$11,(A296/2+1),FALSE)</f>
        <v>3.1972023346303505E-4</v>
      </c>
      <c r="C296"/>
      <c r="D296"/>
      <c r="E296"/>
      <c r="F296"/>
      <c r="G296"/>
      <c r="H296"/>
    </row>
    <row r="297" spans="1:8" x14ac:dyDescent="0.25">
      <c r="A297">
        <v>552</v>
      </c>
      <c r="B297">
        <f>VLOOKUP($B$2,'Standard Deposition Curves'!$B$6:$OL$11,(A297/2+1),FALSE)</f>
        <v>3.1848404669260698E-4</v>
      </c>
      <c r="C297"/>
      <c r="D297"/>
      <c r="E297"/>
      <c r="F297"/>
      <c r="G297"/>
      <c r="H297"/>
    </row>
    <row r="298" spans="1:8" x14ac:dyDescent="0.25">
      <c r="A298">
        <v>554</v>
      </c>
      <c r="B298">
        <f>VLOOKUP($B$2,'Standard Deposition Curves'!$B$6:$OL$11,(A298/2+1),FALSE)</f>
        <v>3.1683540856031125E-4</v>
      </c>
      <c r="C298"/>
      <c r="D298"/>
      <c r="E298"/>
      <c r="F298"/>
      <c r="G298"/>
      <c r="H298"/>
    </row>
    <row r="299" spans="1:8" x14ac:dyDescent="0.25">
      <c r="A299">
        <v>556</v>
      </c>
      <c r="B299">
        <f>VLOOKUP($B$2,'Standard Deposition Curves'!$B$6:$OL$11,(A299/2+1),FALSE)</f>
        <v>3.1477431906614783E-4</v>
      </c>
      <c r="C299"/>
      <c r="D299"/>
      <c r="E299"/>
      <c r="F299"/>
      <c r="G299"/>
      <c r="H299"/>
    </row>
    <row r="300" spans="1:8" x14ac:dyDescent="0.25">
      <c r="A300">
        <v>558</v>
      </c>
      <c r="B300">
        <f>VLOOKUP($B$2,'Standard Deposition Curves'!$B$6:$OL$11,(A300/2+1),FALSE)</f>
        <v>3.1306692607003893E-4</v>
      </c>
      <c r="C300"/>
      <c r="D300"/>
      <c r="E300"/>
      <c r="F300"/>
      <c r="G300"/>
      <c r="H300"/>
    </row>
    <row r="301" spans="1:8" x14ac:dyDescent="0.25">
      <c r="A301">
        <v>560</v>
      </c>
      <c r="B301">
        <f>VLOOKUP($B$2,'Standard Deposition Curves'!$B$6:$OL$11,(A301/2+1),FALSE)</f>
        <v>3.1141828793774319E-4</v>
      </c>
      <c r="C301"/>
      <c r="D301"/>
      <c r="E301"/>
      <c r="F301"/>
      <c r="G301"/>
      <c r="H301"/>
    </row>
    <row r="302" spans="1:8" x14ac:dyDescent="0.25">
      <c r="A302">
        <v>562</v>
      </c>
      <c r="B302">
        <f>VLOOKUP($B$2,'Standard Deposition Curves'!$B$6:$OL$11,(A302/2+1),FALSE)</f>
        <v>3.0976964980544746E-4</v>
      </c>
      <c r="C302"/>
      <c r="D302"/>
      <c r="E302"/>
      <c r="F302"/>
      <c r="G302"/>
      <c r="H302"/>
    </row>
    <row r="303" spans="1:8" x14ac:dyDescent="0.25">
      <c r="A303">
        <v>564</v>
      </c>
      <c r="B303">
        <f>VLOOKUP($B$2,'Standard Deposition Curves'!$B$6:$OL$11,(A303/2+1),FALSE)</f>
        <v>3.0770856031128404E-4</v>
      </c>
      <c r="C303"/>
      <c r="D303"/>
      <c r="E303"/>
      <c r="F303"/>
      <c r="G303"/>
      <c r="H303"/>
    </row>
    <row r="304" spans="1:8" x14ac:dyDescent="0.25">
      <c r="A304">
        <v>566</v>
      </c>
      <c r="B304">
        <f>VLOOKUP($B$2,'Standard Deposition Curves'!$B$6:$OL$11,(A304/2+1),FALSE)</f>
        <v>3.0570622568093384E-4</v>
      </c>
      <c r="C304"/>
      <c r="D304"/>
      <c r="E304"/>
      <c r="F304"/>
      <c r="G304"/>
      <c r="H304"/>
    </row>
    <row r="305" spans="1:8" x14ac:dyDescent="0.25">
      <c r="A305">
        <v>568</v>
      </c>
      <c r="B305">
        <f>VLOOKUP($B$2,'Standard Deposition Curves'!$B$6:$OL$11,(A305/2+1),FALSE)</f>
        <v>3.0370389105058364E-4</v>
      </c>
      <c r="C305"/>
      <c r="D305"/>
      <c r="E305"/>
      <c r="F305"/>
      <c r="G305"/>
      <c r="H305"/>
    </row>
    <row r="306" spans="1:8" x14ac:dyDescent="0.25">
      <c r="A306">
        <v>570</v>
      </c>
      <c r="B306">
        <f>VLOOKUP($B$2,'Standard Deposition Curves'!$B$6:$OL$11,(A306/2+1),FALSE)</f>
        <v>3.017603112840467E-4</v>
      </c>
      <c r="C306"/>
      <c r="D306"/>
      <c r="E306"/>
      <c r="F306"/>
      <c r="G306"/>
      <c r="H306"/>
    </row>
    <row r="307" spans="1:8" x14ac:dyDescent="0.25">
      <c r="A307">
        <v>572</v>
      </c>
      <c r="B307">
        <f>VLOOKUP($B$2,'Standard Deposition Curves'!$B$6:$OL$11,(A307/2+1),FALSE)</f>
        <v>2.997579766536965E-4</v>
      </c>
      <c r="C307"/>
      <c r="D307"/>
      <c r="E307"/>
      <c r="F307"/>
      <c r="G307"/>
      <c r="H307"/>
    </row>
    <row r="308" spans="1:8" x14ac:dyDescent="0.25">
      <c r="A308">
        <v>574</v>
      </c>
      <c r="B308">
        <f>VLOOKUP($B$2,'Standard Deposition Curves'!$B$6:$OL$11,(A308/2+1),FALSE)</f>
        <v>2.9781439688715951E-4</v>
      </c>
      <c r="C308"/>
      <c r="D308"/>
      <c r="E308"/>
      <c r="F308"/>
      <c r="G308"/>
      <c r="H308"/>
    </row>
    <row r="309" spans="1:8" x14ac:dyDescent="0.25">
      <c r="A309">
        <v>576</v>
      </c>
      <c r="B309">
        <f>VLOOKUP($B$2,'Standard Deposition Curves'!$B$6:$OL$11,(A309/2+1),FALSE)</f>
        <v>2.9539961089494163E-4</v>
      </c>
      <c r="C309"/>
      <c r="D309"/>
      <c r="E309"/>
      <c r="F309"/>
      <c r="G309"/>
      <c r="H309"/>
    </row>
    <row r="310" spans="1:8" x14ac:dyDescent="0.25">
      <c r="A310">
        <v>578</v>
      </c>
      <c r="B310">
        <f>VLOOKUP($B$2,'Standard Deposition Curves'!$B$6:$OL$11,(A310/2+1),FALSE)</f>
        <v>2.9304357976653696E-4</v>
      </c>
      <c r="C310"/>
      <c r="D310"/>
      <c r="E310"/>
      <c r="F310"/>
      <c r="G310"/>
      <c r="H310"/>
    </row>
    <row r="311" spans="1:8" x14ac:dyDescent="0.25">
      <c r="A311">
        <v>580</v>
      </c>
      <c r="B311">
        <f>VLOOKUP($B$2,'Standard Deposition Curves'!$B$6:$OL$11,(A311/2+1),FALSE)</f>
        <v>2.9104124513618671E-4</v>
      </c>
      <c r="C311"/>
      <c r="D311"/>
      <c r="E311"/>
      <c r="F311"/>
      <c r="G311"/>
      <c r="H311"/>
    </row>
    <row r="312" spans="1:8" x14ac:dyDescent="0.25">
      <c r="A312">
        <v>582</v>
      </c>
      <c r="B312">
        <f>VLOOKUP($B$2,'Standard Deposition Curves'!$B$6:$OL$11,(A312/2+1),FALSE)</f>
        <v>2.8903891050583656E-4</v>
      </c>
      <c r="C312"/>
      <c r="D312"/>
      <c r="E312"/>
      <c r="F312"/>
      <c r="G312"/>
      <c r="H312"/>
    </row>
    <row r="313" spans="1:8" x14ac:dyDescent="0.25">
      <c r="A313">
        <v>584</v>
      </c>
      <c r="B313">
        <f>VLOOKUP($B$2,'Standard Deposition Curves'!$B$6:$OL$11,(A313/2+1),FALSE)</f>
        <v>2.8703657587548636E-4</v>
      </c>
      <c r="C313"/>
      <c r="D313"/>
      <c r="E313"/>
      <c r="F313"/>
      <c r="G313"/>
      <c r="H313"/>
    </row>
    <row r="314" spans="1:8" x14ac:dyDescent="0.25">
      <c r="A314">
        <v>586</v>
      </c>
      <c r="B314">
        <f>VLOOKUP($B$2,'Standard Deposition Curves'!$B$6:$OL$11,(A314/2+1),FALSE)</f>
        <v>2.8503424124513615E-4</v>
      </c>
      <c r="C314"/>
      <c r="D314"/>
      <c r="E314"/>
      <c r="F314"/>
      <c r="G314"/>
      <c r="H314"/>
    </row>
    <row r="315" spans="1:8" x14ac:dyDescent="0.25">
      <c r="A315">
        <v>588</v>
      </c>
      <c r="B315">
        <f>VLOOKUP($B$2,'Standard Deposition Curves'!$B$6:$OL$11,(A315/2+1),FALSE)</f>
        <v>2.8309066147859922E-4</v>
      </c>
      <c r="C315"/>
      <c r="D315"/>
      <c r="E315"/>
      <c r="F315"/>
      <c r="G315"/>
      <c r="H315"/>
    </row>
    <row r="316" spans="1:8" x14ac:dyDescent="0.25">
      <c r="A316">
        <v>590</v>
      </c>
      <c r="B316">
        <f>VLOOKUP($B$2,'Standard Deposition Curves'!$B$6:$OL$11,(A316/2+1),FALSE)</f>
        <v>2.8203073929961085E-4</v>
      </c>
      <c r="C316"/>
      <c r="D316"/>
      <c r="E316"/>
      <c r="F316"/>
      <c r="G316"/>
      <c r="H316"/>
    </row>
    <row r="317" spans="1:8" x14ac:dyDescent="0.25">
      <c r="A317">
        <v>592</v>
      </c>
      <c r="B317">
        <f>VLOOKUP($B$2,'Standard Deposition Curves'!$B$6:$OL$11,(A317/2+1),FALSE)</f>
        <v>2.8097081712062259E-4</v>
      </c>
      <c r="C317"/>
      <c r="D317"/>
      <c r="E317"/>
      <c r="F317"/>
      <c r="G317"/>
      <c r="H317"/>
    </row>
    <row r="318" spans="1:8" x14ac:dyDescent="0.25">
      <c r="A318">
        <v>594</v>
      </c>
      <c r="B318">
        <f>VLOOKUP($B$2,'Standard Deposition Curves'!$B$6:$OL$11,(A318/2+1),FALSE)</f>
        <v>2.7949844357976655E-4</v>
      </c>
      <c r="C318"/>
      <c r="D318"/>
      <c r="E318"/>
      <c r="F318"/>
      <c r="G318"/>
      <c r="H318"/>
    </row>
    <row r="319" spans="1:8" x14ac:dyDescent="0.25">
      <c r="A319">
        <v>596</v>
      </c>
      <c r="B319">
        <f>VLOOKUP($B$2,'Standard Deposition Curves'!$B$6:$OL$11,(A319/2+1),FALSE)</f>
        <v>2.7849727626459144E-4</v>
      </c>
      <c r="C319"/>
      <c r="D319"/>
      <c r="E319"/>
      <c r="F319"/>
      <c r="G319"/>
      <c r="H319"/>
    </row>
    <row r="320" spans="1:8" x14ac:dyDescent="0.25">
      <c r="A320">
        <v>598</v>
      </c>
      <c r="B320">
        <f>VLOOKUP($B$2,'Standard Deposition Curves'!$B$6:$OL$11,(A320/2+1),FALSE)</f>
        <v>2.7749610894941629E-4</v>
      </c>
      <c r="C320"/>
      <c r="D320"/>
      <c r="E320"/>
      <c r="F320"/>
      <c r="G320"/>
      <c r="H320"/>
    </row>
    <row r="321" spans="1:8" x14ac:dyDescent="0.25">
      <c r="A321">
        <v>600</v>
      </c>
      <c r="B321">
        <f>VLOOKUP($B$2,'Standard Deposition Curves'!$B$6:$OL$11,(A321/2+1),FALSE)</f>
        <v>2.7649494163424124E-4</v>
      </c>
      <c r="C321"/>
      <c r="D321"/>
      <c r="E321"/>
      <c r="F321"/>
      <c r="G321"/>
      <c r="H321"/>
    </row>
    <row r="322" spans="1:8" x14ac:dyDescent="0.25">
      <c r="A322">
        <v>602</v>
      </c>
      <c r="B322">
        <f>VLOOKUP($B$2,'Standard Deposition Curves'!$B$6:$OL$11,(A322/2+1),FALSE)</f>
        <v>2.7590622568093382E-4</v>
      </c>
      <c r="C322"/>
      <c r="D322"/>
      <c r="E322"/>
      <c r="F322"/>
      <c r="G322"/>
      <c r="H322"/>
    </row>
    <row r="323" spans="1:8" x14ac:dyDescent="0.25">
      <c r="A323">
        <v>604</v>
      </c>
      <c r="B323">
        <f>VLOOKUP($B$2,'Standard Deposition Curves'!$B$6:$OL$11,(A323/2+1),FALSE)</f>
        <v>2.7490505836575877E-4</v>
      </c>
      <c r="C323"/>
      <c r="D323"/>
      <c r="E323"/>
      <c r="F323"/>
      <c r="G323"/>
      <c r="H323"/>
    </row>
    <row r="324" spans="1:8" x14ac:dyDescent="0.25">
      <c r="A324">
        <v>606</v>
      </c>
      <c r="B324">
        <f>VLOOKUP($B$2,'Standard Deposition Curves'!$B$6:$OL$11,(A324/2+1),FALSE)</f>
        <v>2.7390389105058367E-4</v>
      </c>
      <c r="C324"/>
      <c r="D324"/>
      <c r="E324"/>
      <c r="F324"/>
      <c r="G324"/>
      <c r="H324"/>
    </row>
    <row r="325" spans="1:8" x14ac:dyDescent="0.25">
      <c r="A325">
        <v>608</v>
      </c>
      <c r="B325">
        <f>VLOOKUP($B$2,'Standard Deposition Curves'!$B$6:$OL$11,(A325/2+1),FALSE)</f>
        <v>2.728439688715953E-4</v>
      </c>
      <c r="C325"/>
      <c r="D325"/>
      <c r="E325"/>
      <c r="F325"/>
      <c r="G325"/>
      <c r="H325"/>
    </row>
    <row r="326" spans="1:8" x14ac:dyDescent="0.25">
      <c r="A326">
        <v>610</v>
      </c>
      <c r="B326">
        <f>VLOOKUP($B$2,'Standard Deposition Curves'!$B$6:$OL$11,(A326/2+1),FALSE)</f>
        <v>2.7178404669260699E-4</v>
      </c>
      <c r="C326"/>
      <c r="D326"/>
      <c r="E326"/>
      <c r="F326"/>
      <c r="G326"/>
      <c r="H326"/>
    </row>
    <row r="327" spans="1:8" x14ac:dyDescent="0.25">
      <c r="A327">
        <v>612</v>
      </c>
      <c r="B327">
        <f>VLOOKUP($B$2,'Standard Deposition Curves'!$B$6:$OL$11,(A327/2+1),FALSE)</f>
        <v>2.7072412451361862E-4</v>
      </c>
      <c r="C327"/>
      <c r="D327"/>
      <c r="E327"/>
      <c r="F327"/>
      <c r="G327"/>
      <c r="H327"/>
    </row>
    <row r="328" spans="1:8" x14ac:dyDescent="0.25">
      <c r="A328">
        <v>614</v>
      </c>
      <c r="B328">
        <f>VLOOKUP($B$2,'Standard Deposition Curves'!$B$6:$OL$11,(A328/2+1),FALSE)</f>
        <v>2.6925175097276263E-4</v>
      </c>
      <c r="C328"/>
      <c r="D328"/>
      <c r="E328"/>
      <c r="F328"/>
      <c r="G328"/>
      <c r="H328"/>
    </row>
    <row r="329" spans="1:8" x14ac:dyDescent="0.25">
      <c r="A329">
        <v>616</v>
      </c>
      <c r="B329">
        <f>VLOOKUP($B$2,'Standard Deposition Curves'!$B$6:$OL$11,(A329/2+1),FALSE)</f>
        <v>2.6736692607003891E-4</v>
      </c>
      <c r="C329"/>
      <c r="D329"/>
      <c r="E329"/>
      <c r="F329"/>
      <c r="G329"/>
      <c r="H329"/>
    </row>
    <row r="330" spans="1:8" x14ac:dyDescent="0.25">
      <c r="A330">
        <v>618</v>
      </c>
      <c r="B330">
        <f>VLOOKUP($B$2,'Standard Deposition Curves'!$B$6:$OL$11,(A330/2+1),FALSE)</f>
        <v>2.6548210116731518E-4</v>
      </c>
      <c r="C330"/>
      <c r="D330"/>
      <c r="E330"/>
      <c r="F330"/>
      <c r="G330"/>
      <c r="H330"/>
    </row>
    <row r="331" spans="1:8" x14ac:dyDescent="0.25">
      <c r="A331">
        <v>620</v>
      </c>
      <c r="B331">
        <f>VLOOKUP($B$2,'Standard Deposition Curves'!$B$6:$OL$11,(A331/2+1),FALSE)</f>
        <v>2.6365603112840467E-4</v>
      </c>
      <c r="C331"/>
      <c r="D331"/>
      <c r="E331"/>
      <c r="F331"/>
      <c r="G331"/>
      <c r="H331"/>
    </row>
    <row r="332" spans="1:8" x14ac:dyDescent="0.25">
      <c r="A332">
        <v>622</v>
      </c>
      <c r="B332">
        <f>VLOOKUP($B$2,'Standard Deposition Curves'!$B$6:$OL$11,(A332/2+1),FALSE)</f>
        <v>2.6135875486381322E-4</v>
      </c>
      <c r="C332"/>
      <c r="D332"/>
      <c r="E332"/>
      <c r="F332"/>
      <c r="G332"/>
      <c r="H332"/>
    </row>
    <row r="333" spans="1:8" x14ac:dyDescent="0.25">
      <c r="A333">
        <v>624</v>
      </c>
      <c r="B333">
        <f>VLOOKUP($B$2,'Standard Deposition Curves'!$B$6:$OL$11,(A333/2+1),FALSE)</f>
        <v>2.5876653696498052E-4</v>
      </c>
      <c r="C333"/>
      <c r="D333"/>
      <c r="E333"/>
      <c r="F333"/>
      <c r="G333"/>
      <c r="H333"/>
    </row>
    <row r="334" spans="1:8" x14ac:dyDescent="0.25">
      <c r="A334">
        <v>626</v>
      </c>
      <c r="B334">
        <f>VLOOKUP($B$2,'Standard Deposition Curves'!$B$6:$OL$11,(A334/2+1),FALSE)</f>
        <v>2.5611556420233466E-4</v>
      </c>
      <c r="C334"/>
      <c r="D334"/>
      <c r="E334"/>
      <c r="F334"/>
      <c r="G334"/>
      <c r="H334"/>
    </row>
    <row r="335" spans="1:8" x14ac:dyDescent="0.25">
      <c r="A335">
        <v>628</v>
      </c>
      <c r="B335">
        <f>VLOOKUP($B$2,'Standard Deposition Curves'!$B$6:$OL$11,(A335/2+1),FALSE)</f>
        <v>2.5387704280155642E-4</v>
      </c>
      <c r="C335"/>
      <c r="D335"/>
      <c r="E335"/>
      <c r="F335"/>
      <c r="G335"/>
      <c r="H335"/>
    </row>
    <row r="336" spans="1:8" x14ac:dyDescent="0.25">
      <c r="A336">
        <v>630</v>
      </c>
      <c r="B336">
        <f>VLOOKUP($B$2,'Standard Deposition Curves'!$B$6:$OL$11,(A336/2+1),FALSE)</f>
        <v>2.5210972762645912E-4</v>
      </c>
      <c r="C336"/>
      <c r="D336"/>
      <c r="E336"/>
      <c r="F336"/>
      <c r="G336"/>
      <c r="H336"/>
    </row>
    <row r="337" spans="1:8" x14ac:dyDescent="0.25">
      <c r="A337">
        <v>632</v>
      </c>
      <c r="B337">
        <f>VLOOKUP($B$2,'Standard Deposition Curves'!$B$6:$OL$11,(A337/2+1),FALSE)</f>
        <v>2.5028365758754861E-4</v>
      </c>
      <c r="C337"/>
      <c r="D337"/>
      <c r="E337"/>
      <c r="F337"/>
      <c r="G337"/>
      <c r="H337"/>
    </row>
    <row r="338" spans="1:8" x14ac:dyDescent="0.25">
      <c r="A338">
        <v>634</v>
      </c>
      <c r="B338">
        <f>VLOOKUP($B$2,'Standard Deposition Curves'!$B$6:$OL$11,(A338/2+1),FALSE)</f>
        <v>2.484575875486381E-4</v>
      </c>
      <c r="C338"/>
      <c r="D338"/>
      <c r="E338"/>
      <c r="F338"/>
      <c r="G338"/>
      <c r="H338"/>
    </row>
    <row r="339" spans="1:8" x14ac:dyDescent="0.25">
      <c r="A339">
        <v>636</v>
      </c>
      <c r="B339">
        <f>VLOOKUP($B$2,'Standard Deposition Curves'!$B$6:$OL$11,(A339/2+1),FALSE)</f>
        <v>2.4704396887159532E-4</v>
      </c>
      <c r="C339"/>
      <c r="D339"/>
      <c r="E339"/>
      <c r="F339"/>
      <c r="G339"/>
      <c r="H339"/>
    </row>
    <row r="340" spans="1:8" x14ac:dyDescent="0.25">
      <c r="A340">
        <v>638</v>
      </c>
      <c r="B340">
        <f>VLOOKUP($B$2,'Standard Deposition Curves'!$B$6:$OL$11,(A340/2+1),FALSE)</f>
        <v>2.4610155642023344E-4</v>
      </c>
      <c r="C340"/>
      <c r="D340"/>
      <c r="E340"/>
      <c r="F340"/>
      <c r="G340"/>
      <c r="H340"/>
    </row>
    <row r="341" spans="1:8" x14ac:dyDescent="0.25">
      <c r="A341">
        <v>640</v>
      </c>
      <c r="B341">
        <f>VLOOKUP($B$2,'Standard Deposition Curves'!$B$6:$OL$11,(A341/2+1),FALSE)</f>
        <v>2.4474669260700387E-4</v>
      </c>
      <c r="C341"/>
      <c r="D341"/>
      <c r="E341"/>
      <c r="F341"/>
      <c r="G341"/>
      <c r="H341"/>
    </row>
    <row r="342" spans="1:8" x14ac:dyDescent="0.25">
      <c r="A342">
        <v>642</v>
      </c>
      <c r="B342">
        <f>VLOOKUP($B$2,'Standard Deposition Curves'!$B$6:$OL$11,(A342/2+1),FALSE)</f>
        <v>2.4380428015564198E-4</v>
      </c>
      <c r="C342"/>
      <c r="D342"/>
      <c r="E342"/>
      <c r="F342"/>
      <c r="G342"/>
      <c r="H342"/>
    </row>
    <row r="343" spans="1:8" x14ac:dyDescent="0.25">
      <c r="A343">
        <v>644</v>
      </c>
      <c r="B343">
        <f>VLOOKUP($B$2,'Standard Deposition Curves'!$B$6:$OL$11,(A343/2+1),FALSE)</f>
        <v>2.4286186770428015E-4</v>
      </c>
      <c r="C343"/>
      <c r="D343"/>
      <c r="E343"/>
      <c r="F343"/>
      <c r="G343"/>
      <c r="H343"/>
    </row>
    <row r="344" spans="1:8" x14ac:dyDescent="0.25">
      <c r="A344">
        <v>646</v>
      </c>
      <c r="B344">
        <f>VLOOKUP($B$2,'Standard Deposition Curves'!$B$6:$OL$11,(A344/2+1),FALSE)</f>
        <v>2.4191945525291829E-4</v>
      </c>
      <c r="C344"/>
      <c r="D344"/>
      <c r="E344"/>
      <c r="F344"/>
      <c r="G344"/>
      <c r="H344"/>
    </row>
    <row r="345" spans="1:8" x14ac:dyDescent="0.25">
      <c r="A345">
        <v>648</v>
      </c>
      <c r="B345">
        <f>VLOOKUP($B$2,'Standard Deposition Curves'!$B$6:$OL$11,(A345/2+1),FALSE)</f>
        <v>2.4103579766536964E-4</v>
      </c>
      <c r="C345"/>
      <c r="D345"/>
      <c r="E345"/>
      <c r="F345"/>
      <c r="G345"/>
      <c r="H345"/>
    </row>
    <row r="346" spans="1:8" x14ac:dyDescent="0.25">
      <c r="A346">
        <v>650</v>
      </c>
      <c r="B346">
        <f>VLOOKUP($B$2,'Standard Deposition Curves'!$B$6:$OL$11,(A346/2+1),FALSE)</f>
        <v>2.4015214007782102E-4</v>
      </c>
      <c r="C346"/>
      <c r="D346"/>
      <c r="E346"/>
      <c r="F346"/>
      <c r="G346"/>
      <c r="H346"/>
    </row>
    <row r="347" spans="1:8" x14ac:dyDescent="0.25">
      <c r="A347">
        <v>652</v>
      </c>
      <c r="B347">
        <f>VLOOKUP($B$2,'Standard Deposition Curves'!$B$6:$OL$11,(A347/2+1),FALSE)</f>
        <v>2.3926848249027237E-4</v>
      </c>
      <c r="C347"/>
      <c r="D347"/>
      <c r="E347"/>
      <c r="F347"/>
      <c r="G347"/>
      <c r="H347"/>
    </row>
    <row r="348" spans="1:8" x14ac:dyDescent="0.25">
      <c r="A348">
        <v>654</v>
      </c>
      <c r="B348">
        <f>VLOOKUP($B$2,'Standard Deposition Curves'!$B$6:$OL$11,(A348/2+1),FALSE)</f>
        <v>2.3879727626459143E-4</v>
      </c>
      <c r="C348"/>
      <c r="D348"/>
      <c r="E348"/>
      <c r="F348"/>
      <c r="G348"/>
      <c r="H348"/>
    </row>
    <row r="349" spans="1:8" x14ac:dyDescent="0.25">
      <c r="A349">
        <v>656</v>
      </c>
      <c r="B349">
        <f>VLOOKUP($B$2,'Standard Deposition Curves'!$B$6:$OL$11,(A349/2+1),FALSE)</f>
        <v>2.3785486381322957E-4</v>
      </c>
      <c r="C349"/>
      <c r="D349"/>
      <c r="E349"/>
      <c r="F349"/>
      <c r="G349"/>
      <c r="H349"/>
    </row>
    <row r="350" spans="1:8" x14ac:dyDescent="0.25">
      <c r="A350">
        <v>658</v>
      </c>
      <c r="B350">
        <f>VLOOKUP($B$2,'Standard Deposition Curves'!$B$6:$OL$11,(A350/2+1),FALSE)</f>
        <v>2.3685369649805447E-4</v>
      </c>
      <c r="C350"/>
      <c r="D350"/>
      <c r="E350"/>
      <c r="F350"/>
      <c r="G350"/>
      <c r="H350"/>
    </row>
    <row r="351" spans="1:8" x14ac:dyDescent="0.25">
      <c r="A351">
        <v>660</v>
      </c>
      <c r="B351">
        <f>VLOOKUP($B$2,'Standard Deposition Curves'!$B$6:$OL$11,(A351/2+1),FALSE)</f>
        <v>2.3591128404669261E-4</v>
      </c>
      <c r="C351"/>
      <c r="D351"/>
      <c r="E351"/>
      <c r="F351"/>
      <c r="G351"/>
      <c r="H351"/>
    </row>
    <row r="352" spans="1:8" x14ac:dyDescent="0.25">
      <c r="A352">
        <v>662</v>
      </c>
      <c r="B352">
        <f>VLOOKUP($B$2,'Standard Deposition Curves'!$B$6:$OL$11,(A352/2+1),FALSE)</f>
        <v>2.3485136186770426E-4</v>
      </c>
      <c r="C352"/>
      <c r="D352"/>
      <c r="E352"/>
      <c r="F352"/>
      <c r="G352"/>
      <c r="H352"/>
    </row>
    <row r="353" spans="1:8" x14ac:dyDescent="0.25">
      <c r="A353">
        <v>664</v>
      </c>
      <c r="B353">
        <f>VLOOKUP($B$2,'Standard Deposition Curves'!$B$6:$OL$11,(A353/2+1),FALSE)</f>
        <v>2.3385019455252916E-4</v>
      </c>
      <c r="C353"/>
      <c r="D353"/>
      <c r="E353"/>
      <c r="F353"/>
      <c r="G353"/>
      <c r="H353"/>
    </row>
    <row r="354" spans="1:8" x14ac:dyDescent="0.25">
      <c r="A354">
        <v>666</v>
      </c>
      <c r="B354">
        <f>VLOOKUP($B$2,'Standard Deposition Curves'!$B$6:$OL$11,(A354/2+1),FALSE)</f>
        <v>2.3284902723735406E-4</v>
      </c>
      <c r="C354"/>
      <c r="D354"/>
      <c r="E354"/>
      <c r="F354"/>
      <c r="G354"/>
      <c r="H354"/>
    </row>
    <row r="355" spans="1:8" x14ac:dyDescent="0.25">
      <c r="A355">
        <v>668</v>
      </c>
      <c r="B355">
        <f>VLOOKUP($B$2,'Standard Deposition Curves'!$B$6:$OL$11,(A355/2+1),FALSE)</f>
        <v>2.3143540856031128E-4</v>
      </c>
      <c r="C355"/>
      <c r="D355"/>
      <c r="E355"/>
      <c r="F355"/>
      <c r="G355"/>
      <c r="H355"/>
    </row>
    <row r="356" spans="1:8" x14ac:dyDescent="0.25">
      <c r="A356">
        <v>670</v>
      </c>
      <c r="B356">
        <f>VLOOKUP($B$2,'Standard Deposition Curves'!$B$6:$OL$11,(A356/2+1),FALSE)</f>
        <v>2.3037548638132297E-4</v>
      </c>
      <c r="C356"/>
      <c r="D356"/>
      <c r="E356"/>
      <c r="F356"/>
      <c r="G356"/>
      <c r="H356"/>
    </row>
    <row r="357" spans="1:8" x14ac:dyDescent="0.25">
      <c r="A357">
        <v>672</v>
      </c>
      <c r="B357">
        <f>VLOOKUP($B$2,'Standard Deposition Curves'!$B$6:$OL$11,(A357/2+1),FALSE)</f>
        <v>2.290206225680934E-4</v>
      </c>
      <c r="C357"/>
      <c r="D357"/>
      <c r="E357"/>
      <c r="F357"/>
      <c r="G357"/>
      <c r="H357"/>
    </row>
    <row r="358" spans="1:8" x14ac:dyDescent="0.25">
      <c r="A358">
        <v>674</v>
      </c>
      <c r="B358">
        <f>VLOOKUP($B$2,'Standard Deposition Curves'!$B$6:$OL$11,(A358/2+1),FALSE)</f>
        <v>2.2760700389105057E-4</v>
      </c>
      <c r="C358"/>
      <c r="D358"/>
      <c r="E358"/>
      <c r="F358"/>
      <c r="G358"/>
      <c r="H358"/>
    </row>
    <row r="359" spans="1:8" x14ac:dyDescent="0.25">
      <c r="A359">
        <v>676</v>
      </c>
      <c r="B359">
        <f>VLOOKUP($B$2,'Standard Deposition Curves'!$B$6:$OL$11,(A359/2+1),FALSE)</f>
        <v>2.2625214007782101E-4</v>
      </c>
      <c r="C359"/>
      <c r="D359"/>
      <c r="E359"/>
      <c r="F359"/>
      <c r="G359"/>
      <c r="H359"/>
    </row>
    <row r="360" spans="1:8" x14ac:dyDescent="0.25">
      <c r="A360">
        <v>678</v>
      </c>
      <c r="B360">
        <f>VLOOKUP($B$2,'Standard Deposition Curves'!$B$6:$OL$11,(A360/2+1),FALSE)</f>
        <v>2.2448482490272374E-4</v>
      </c>
      <c r="C360"/>
      <c r="D360"/>
      <c r="E360"/>
      <c r="F360"/>
      <c r="G360"/>
      <c r="H360"/>
    </row>
    <row r="361" spans="1:8" x14ac:dyDescent="0.25">
      <c r="A361">
        <v>680</v>
      </c>
      <c r="B361">
        <f>VLOOKUP($B$2,'Standard Deposition Curves'!$B$6:$OL$11,(A361/2+1),FALSE)</f>
        <v>2.2318871595330739E-4</v>
      </c>
      <c r="C361"/>
      <c r="D361"/>
      <c r="E361"/>
      <c r="F361"/>
      <c r="G361"/>
      <c r="H361"/>
    </row>
    <row r="362" spans="1:8" x14ac:dyDescent="0.25">
      <c r="A362">
        <v>682</v>
      </c>
      <c r="B362">
        <f>VLOOKUP($B$2,'Standard Deposition Curves'!$B$6:$OL$11,(A362/2+1),FALSE)</f>
        <v>2.2230505836575874E-4</v>
      </c>
      <c r="C362"/>
      <c r="D362"/>
      <c r="E362"/>
      <c r="F362"/>
      <c r="G362"/>
      <c r="H362"/>
    </row>
    <row r="363" spans="1:8" x14ac:dyDescent="0.25">
      <c r="A363">
        <v>684</v>
      </c>
      <c r="B363">
        <f>VLOOKUP($B$2,'Standard Deposition Curves'!$B$6:$OL$11,(A363/2+1),FALSE)</f>
        <v>2.205377431906615E-4</v>
      </c>
      <c r="C363"/>
      <c r="D363"/>
      <c r="E363"/>
      <c r="F363"/>
      <c r="G363"/>
      <c r="H363"/>
    </row>
    <row r="364" spans="1:8" x14ac:dyDescent="0.25">
      <c r="A364">
        <v>686</v>
      </c>
      <c r="B364">
        <f>VLOOKUP($B$2,'Standard Deposition Curves'!$B$6:$OL$11,(A364/2+1),FALSE)</f>
        <v>2.1965408560311282E-4</v>
      </c>
      <c r="C364"/>
      <c r="D364"/>
      <c r="E364"/>
      <c r="F364"/>
      <c r="G364"/>
      <c r="H364"/>
    </row>
    <row r="365" spans="1:8" x14ac:dyDescent="0.25">
      <c r="A365">
        <v>688</v>
      </c>
      <c r="B365">
        <f>VLOOKUP($B$2,'Standard Deposition Curves'!$B$6:$OL$11,(A365/2+1),FALSE)</f>
        <v>2.1912412451361867E-4</v>
      </c>
      <c r="C365"/>
      <c r="D365"/>
      <c r="E365"/>
      <c r="F365"/>
      <c r="G365"/>
      <c r="H365"/>
    </row>
    <row r="366" spans="1:8" x14ac:dyDescent="0.25">
      <c r="A366">
        <v>690</v>
      </c>
      <c r="B366">
        <f>VLOOKUP($B$2,'Standard Deposition Curves'!$B$6:$OL$11,(A366/2+1),FALSE)</f>
        <v>2.1859416342412451E-4</v>
      </c>
      <c r="C366"/>
      <c r="D366"/>
      <c r="E366"/>
      <c r="F366"/>
      <c r="G366"/>
      <c r="H366"/>
    </row>
    <row r="367" spans="1:8" x14ac:dyDescent="0.25">
      <c r="A367">
        <v>692</v>
      </c>
      <c r="B367">
        <f>VLOOKUP($B$2,'Standard Deposition Curves'!$B$6:$OL$11,(A367/2+1),FALSE)</f>
        <v>2.1806420233463035E-4</v>
      </c>
      <c r="C367"/>
      <c r="D367"/>
      <c r="E367"/>
      <c r="F367"/>
      <c r="G367"/>
      <c r="H367"/>
    </row>
    <row r="368" spans="1:8" x14ac:dyDescent="0.25">
      <c r="A368">
        <v>694</v>
      </c>
      <c r="B368">
        <f>VLOOKUP($B$2,'Standard Deposition Curves'!$B$6:$OL$11,(A368/2+1),FALSE)</f>
        <v>2.1788793774319066E-4</v>
      </c>
      <c r="C368"/>
      <c r="D368"/>
      <c r="E368"/>
      <c r="F368"/>
      <c r="G368"/>
      <c r="H368"/>
    </row>
    <row r="369" spans="1:8" x14ac:dyDescent="0.25">
      <c r="A369">
        <v>696</v>
      </c>
      <c r="B369">
        <f>VLOOKUP($B$2,'Standard Deposition Curves'!$B$6:$OL$11,(A369/2+1),FALSE)</f>
        <v>2.1777042801556418E-4</v>
      </c>
      <c r="C369"/>
      <c r="D369"/>
      <c r="E369"/>
      <c r="F369"/>
      <c r="G369"/>
      <c r="H369"/>
    </row>
    <row r="370" spans="1:8" x14ac:dyDescent="0.25">
      <c r="A370">
        <v>698</v>
      </c>
      <c r="B370">
        <f>VLOOKUP($B$2,'Standard Deposition Curves'!$B$6:$OL$11,(A370/2+1),FALSE)</f>
        <v>2.1759416342412451E-4</v>
      </c>
      <c r="C370"/>
      <c r="D370"/>
      <c r="E370"/>
      <c r="F370"/>
      <c r="G370"/>
      <c r="H370"/>
    </row>
    <row r="371" spans="1:8" x14ac:dyDescent="0.25">
      <c r="A371">
        <v>700</v>
      </c>
      <c r="B371">
        <f>VLOOKUP($B$2,'Standard Deposition Curves'!$B$6:$OL$11,(A371/2+1),FALSE)</f>
        <v>2.1747665369649806E-4</v>
      </c>
      <c r="C371"/>
      <c r="D371"/>
      <c r="E371"/>
      <c r="F371"/>
      <c r="G371"/>
      <c r="H371"/>
    </row>
    <row r="372" spans="1:8" x14ac:dyDescent="0.25">
      <c r="A372">
        <v>702</v>
      </c>
      <c r="B372">
        <f>VLOOKUP($B$2,'Standard Deposition Curves'!$B$6:$OL$11,(A372/2+1),FALSE)</f>
        <v>2.173591439688716E-4</v>
      </c>
      <c r="C372"/>
      <c r="D372"/>
      <c r="E372"/>
      <c r="F372"/>
      <c r="G372"/>
      <c r="H372"/>
    </row>
    <row r="373" spans="1:8" x14ac:dyDescent="0.25">
      <c r="A373">
        <v>704</v>
      </c>
      <c r="B373">
        <f>VLOOKUP($B$2,'Standard Deposition Curves'!$B$6:$OL$11,(A373/2+1),FALSE)</f>
        <v>2.1771284046692604E-4</v>
      </c>
      <c r="C373"/>
      <c r="D373"/>
      <c r="E373"/>
      <c r="F373"/>
      <c r="G373"/>
      <c r="H373"/>
    </row>
    <row r="374" spans="1:8" x14ac:dyDescent="0.25">
      <c r="A374">
        <v>706</v>
      </c>
      <c r="B374">
        <f>VLOOKUP($B$2,'Standard Deposition Curves'!$B$6:$OL$11,(A374/2+1),FALSE)</f>
        <v>2.1759533073929962E-4</v>
      </c>
      <c r="C374"/>
      <c r="D374"/>
      <c r="E374"/>
      <c r="F374"/>
      <c r="G374"/>
      <c r="H374"/>
    </row>
    <row r="375" spans="1:8" x14ac:dyDescent="0.25">
      <c r="A375">
        <v>708</v>
      </c>
      <c r="B375">
        <f>VLOOKUP($B$2,'Standard Deposition Curves'!$B$6:$OL$11,(A375/2+1),FALSE)</f>
        <v>2.1747782101167313E-4</v>
      </c>
      <c r="C375"/>
      <c r="D375"/>
      <c r="E375"/>
      <c r="F375"/>
      <c r="G375"/>
      <c r="H375"/>
    </row>
    <row r="376" spans="1:8" x14ac:dyDescent="0.25">
      <c r="A376">
        <v>710</v>
      </c>
      <c r="B376">
        <f>VLOOKUP($B$2,'Standard Deposition Curves'!$B$6:$OL$11,(A376/2+1),FALSE)</f>
        <v>2.1741906614785992E-4</v>
      </c>
      <c r="C376"/>
      <c r="D376"/>
      <c r="E376"/>
      <c r="F376"/>
      <c r="G376"/>
      <c r="H376"/>
    </row>
    <row r="377" spans="1:8" x14ac:dyDescent="0.25">
      <c r="A377">
        <v>712</v>
      </c>
      <c r="B377">
        <f>VLOOKUP($B$2,'Standard Deposition Curves'!$B$6:$OL$11,(A377/2+1),FALSE)</f>
        <v>2.1730155642023344E-4</v>
      </c>
      <c r="C377"/>
      <c r="D377"/>
      <c r="E377"/>
      <c r="F377"/>
      <c r="G377"/>
      <c r="H377"/>
    </row>
    <row r="378" spans="1:8" x14ac:dyDescent="0.25">
      <c r="A378">
        <v>714</v>
      </c>
      <c r="B378">
        <f>VLOOKUP($B$2,'Standard Deposition Curves'!$B$6:$OL$11,(A378/2+1),FALSE)</f>
        <v>2.1677159533073928E-4</v>
      </c>
      <c r="C378"/>
      <c r="D378"/>
      <c r="E378"/>
      <c r="F378"/>
      <c r="G378"/>
      <c r="H378"/>
    </row>
    <row r="379" spans="1:8" x14ac:dyDescent="0.25">
      <c r="A379">
        <v>716</v>
      </c>
      <c r="B379">
        <f>VLOOKUP($B$2,'Standard Deposition Curves'!$B$6:$OL$11,(A379/2+1),FALSE)</f>
        <v>2.1665408560311283E-4</v>
      </c>
      <c r="C379"/>
      <c r="D379"/>
      <c r="E379"/>
      <c r="F379"/>
      <c r="G379"/>
      <c r="H379"/>
    </row>
    <row r="380" spans="1:8" x14ac:dyDescent="0.25">
      <c r="A380">
        <v>718</v>
      </c>
      <c r="B380">
        <f>VLOOKUP($B$2,'Standard Deposition Curves'!$B$6:$OL$11,(A380/2+1),FALSE)</f>
        <v>2.1618287937743191E-4</v>
      </c>
      <c r="C380"/>
      <c r="D380"/>
      <c r="E380"/>
      <c r="F380"/>
      <c r="G380"/>
      <c r="H380"/>
    </row>
    <row r="381" spans="1:8" x14ac:dyDescent="0.25">
      <c r="A381">
        <v>720</v>
      </c>
      <c r="B381">
        <f>VLOOKUP($B$2,'Standard Deposition Curves'!$B$6:$OL$11,(A381/2+1),FALSE)</f>
        <v>2.1565291828793776E-4</v>
      </c>
      <c r="C381"/>
      <c r="D381"/>
      <c r="E381"/>
      <c r="F381"/>
      <c r="G381"/>
      <c r="H381"/>
    </row>
    <row r="382" spans="1:8" x14ac:dyDescent="0.25">
      <c r="A382">
        <v>722</v>
      </c>
      <c r="B382">
        <f>VLOOKUP($B$2,'Standard Deposition Curves'!$B$6:$OL$11,(A382/2+1),FALSE)</f>
        <v>2.1476926070038908E-4</v>
      </c>
      <c r="C382"/>
      <c r="D382"/>
      <c r="E382"/>
      <c r="F382"/>
      <c r="G382"/>
      <c r="H382"/>
    </row>
    <row r="383" spans="1:8" x14ac:dyDescent="0.25">
      <c r="A383">
        <v>724</v>
      </c>
      <c r="B383">
        <f>VLOOKUP($B$2,'Standard Deposition Curves'!$B$6:$OL$11,(A383/2+1),FALSE)</f>
        <v>2.1423929961089492E-4</v>
      </c>
      <c r="C383"/>
      <c r="D383"/>
      <c r="E383"/>
      <c r="F383"/>
      <c r="G383"/>
      <c r="H383"/>
    </row>
    <row r="384" spans="1:8" x14ac:dyDescent="0.25">
      <c r="A384">
        <v>726</v>
      </c>
      <c r="B384">
        <f>VLOOKUP($B$2,'Standard Deposition Curves'!$B$6:$OL$11,(A384/2+1),FALSE)</f>
        <v>2.1335564202334628E-4</v>
      </c>
      <c r="C384"/>
      <c r="D384"/>
      <c r="E384"/>
      <c r="F384"/>
      <c r="G384"/>
      <c r="H384"/>
    </row>
    <row r="385" spans="1:8" x14ac:dyDescent="0.25">
      <c r="A385">
        <v>728</v>
      </c>
      <c r="B385">
        <f>VLOOKUP($B$2,'Standard Deposition Curves'!$B$6:$OL$11,(A385/2+1),FALSE)</f>
        <v>2.1241322957198444E-4</v>
      </c>
      <c r="C385"/>
      <c r="D385"/>
      <c r="E385"/>
      <c r="F385"/>
      <c r="G385"/>
      <c r="H385"/>
    </row>
    <row r="386" spans="1:8" x14ac:dyDescent="0.25">
      <c r="A386">
        <v>730</v>
      </c>
      <c r="B386">
        <f>VLOOKUP($B$2,'Standard Deposition Curves'!$B$6:$OL$11,(A386/2+1),FALSE)</f>
        <v>2.1182451361867705E-4</v>
      </c>
      <c r="C386"/>
      <c r="D386"/>
      <c r="E386"/>
      <c r="F386"/>
      <c r="G386"/>
      <c r="H386"/>
    </row>
    <row r="387" spans="1:8" x14ac:dyDescent="0.25">
      <c r="A387">
        <v>732</v>
      </c>
      <c r="B387">
        <f>VLOOKUP($B$2,'Standard Deposition Curves'!$B$6:$OL$11,(A387/2+1),FALSE)</f>
        <v>2.1088210116731516E-4</v>
      </c>
      <c r="C387"/>
      <c r="D387"/>
      <c r="E387"/>
      <c r="F387"/>
      <c r="G387"/>
      <c r="H387"/>
    </row>
    <row r="388" spans="1:8" x14ac:dyDescent="0.25">
      <c r="A388">
        <v>734</v>
      </c>
      <c r="B388">
        <f>VLOOKUP($B$2,'Standard Deposition Curves'!$B$6:$OL$11,(A388/2+1),FALSE)</f>
        <v>2.0988093385214008E-4</v>
      </c>
      <c r="C388"/>
      <c r="D388"/>
      <c r="E388"/>
      <c r="F388"/>
      <c r="G388"/>
      <c r="H388"/>
    </row>
    <row r="389" spans="1:8" x14ac:dyDescent="0.25">
      <c r="A389">
        <v>736</v>
      </c>
      <c r="B389">
        <f>VLOOKUP($B$2,'Standard Deposition Curves'!$B$6:$OL$11,(A389/2+1),FALSE)</f>
        <v>2.0935097276264593E-4</v>
      </c>
      <c r="C389"/>
      <c r="D389"/>
      <c r="E389"/>
      <c r="F389"/>
      <c r="G389"/>
      <c r="H389"/>
    </row>
    <row r="390" spans="1:8" x14ac:dyDescent="0.25">
      <c r="A390">
        <v>738</v>
      </c>
      <c r="B390">
        <f>VLOOKUP($B$2,'Standard Deposition Curves'!$B$6:$OL$11,(A390/2+1),FALSE)</f>
        <v>2.0834980544747083E-4</v>
      </c>
      <c r="C390"/>
      <c r="D390"/>
      <c r="E390"/>
      <c r="F390"/>
      <c r="G390"/>
      <c r="H390"/>
    </row>
    <row r="391" spans="1:8" x14ac:dyDescent="0.25">
      <c r="A391">
        <v>740</v>
      </c>
      <c r="B391">
        <f>VLOOKUP($B$2,'Standard Deposition Curves'!$B$6:$OL$11,(A391/2+1),FALSE)</f>
        <v>2.0781984435797664E-4</v>
      </c>
      <c r="C391"/>
      <c r="D391"/>
      <c r="E391"/>
      <c r="F391"/>
      <c r="G391"/>
      <c r="H391"/>
    </row>
    <row r="392" spans="1:8" x14ac:dyDescent="0.25">
      <c r="A392">
        <v>742</v>
      </c>
      <c r="B392">
        <f>VLOOKUP($B$2,'Standard Deposition Curves'!$B$6:$OL$11,(A392/2+1),FALSE)</f>
        <v>2.0723112840466927E-4</v>
      </c>
      <c r="C392"/>
      <c r="D392"/>
      <c r="E392"/>
      <c r="F392"/>
      <c r="G392"/>
      <c r="H392"/>
    </row>
    <row r="393" spans="1:8" x14ac:dyDescent="0.25">
      <c r="A393">
        <v>744</v>
      </c>
      <c r="B393">
        <f>VLOOKUP($B$2,'Standard Deposition Curves'!$B$6:$OL$11,(A393/2+1),FALSE)</f>
        <v>2.0664241245136185E-4</v>
      </c>
      <c r="C393"/>
      <c r="D393"/>
      <c r="E393"/>
      <c r="F393"/>
      <c r="G393"/>
      <c r="H393"/>
    </row>
    <row r="394" spans="1:8" x14ac:dyDescent="0.25">
      <c r="A394">
        <v>746</v>
      </c>
      <c r="B394">
        <f>VLOOKUP($B$2,'Standard Deposition Curves'!$B$6:$OL$11,(A394/2+1),FALSE)</f>
        <v>2.0652490272373539E-4</v>
      </c>
      <c r="C394"/>
      <c r="D394"/>
      <c r="E394"/>
      <c r="F394"/>
      <c r="G394"/>
      <c r="H394"/>
    </row>
    <row r="395" spans="1:8" x14ac:dyDescent="0.25">
      <c r="A395">
        <v>748</v>
      </c>
      <c r="B395">
        <f>VLOOKUP($B$2,'Standard Deposition Curves'!$B$6:$OL$11,(A395/2+1),FALSE)</f>
        <v>2.0640739299610894E-4</v>
      </c>
      <c r="C395"/>
      <c r="D395"/>
      <c r="E395"/>
      <c r="F395"/>
      <c r="G395"/>
      <c r="H395"/>
    </row>
    <row r="396" spans="1:8" x14ac:dyDescent="0.25">
      <c r="A396">
        <v>750</v>
      </c>
      <c r="B396">
        <f>VLOOKUP($B$2,'Standard Deposition Curves'!$B$6:$OL$11,(A396/2+1),FALSE)</f>
        <v>2.0628988326848246E-4</v>
      </c>
      <c r="C396"/>
      <c r="D396"/>
      <c r="E396"/>
      <c r="F396"/>
      <c r="G396"/>
      <c r="H396"/>
    </row>
    <row r="397" spans="1:8" x14ac:dyDescent="0.25">
      <c r="A397">
        <v>752</v>
      </c>
      <c r="B397">
        <f>VLOOKUP($B$2,'Standard Deposition Curves'!$B$6:$OL$11,(A397/2+1),FALSE)</f>
        <v>2.0623112840466925E-4</v>
      </c>
      <c r="C397"/>
      <c r="D397"/>
      <c r="E397"/>
      <c r="F397"/>
      <c r="G397"/>
      <c r="H397"/>
    </row>
    <row r="398" spans="1:8" x14ac:dyDescent="0.25">
      <c r="A398">
        <v>754</v>
      </c>
      <c r="B398">
        <f>VLOOKUP($B$2,'Standard Deposition Curves'!$B$6:$OL$11,(A398/2+1),FALSE)</f>
        <v>2.0658482490272371E-4</v>
      </c>
      <c r="C398"/>
      <c r="D398"/>
      <c r="E398"/>
      <c r="F398"/>
      <c r="G398"/>
      <c r="H398"/>
    </row>
    <row r="399" spans="1:8" x14ac:dyDescent="0.25">
      <c r="A399">
        <v>756</v>
      </c>
      <c r="B399">
        <f>VLOOKUP($B$2,'Standard Deposition Curves'!$B$6:$OL$11,(A399/2+1),FALSE)</f>
        <v>2.065260700389105E-4</v>
      </c>
      <c r="C399"/>
      <c r="D399"/>
      <c r="E399"/>
      <c r="F399"/>
      <c r="G399"/>
      <c r="H399"/>
    </row>
    <row r="400" spans="1:8" x14ac:dyDescent="0.25">
      <c r="A400">
        <v>758</v>
      </c>
      <c r="B400">
        <f>VLOOKUP($B$2,'Standard Deposition Curves'!$B$6:$OL$11,(A400/2+1),FALSE)</f>
        <v>2.065260700389105E-4</v>
      </c>
      <c r="C400"/>
      <c r="D400"/>
      <c r="E400"/>
      <c r="F400"/>
      <c r="G400"/>
      <c r="H400"/>
    </row>
    <row r="401" spans="1:8" x14ac:dyDescent="0.25">
      <c r="A401">
        <v>760</v>
      </c>
      <c r="B401">
        <f>VLOOKUP($B$2,'Standard Deposition Curves'!$B$6:$OL$11,(A401/2+1),FALSE)</f>
        <v>2.0646731517509726E-4</v>
      </c>
      <c r="C401"/>
      <c r="D401"/>
      <c r="E401"/>
      <c r="F401"/>
      <c r="G401"/>
      <c r="H401"/>
    </row>
    <row r="402" spans="1:8" x14ac:dyDescent="0.25">
      <c r="A402">
        <v>762</v>
      </c>
      <c r="B402">
        <f>VLOOKUP($B$2,'Standard Deposition Curves'!$B$6:$OL$11,(A402/2+1),FALSE)</f>
        <v>2.0646731517509726E-4</v>
      </c>
      <c r="C402"/>
      <c r="D402"/>
      <c r="E402"/>
      <c r="F402"/>
      <c r="G402"/>
      <c r="H402"/>
    </row>
    <row r="403" spans="1:8" x14ac:dyDescent="0.25">
      <c r="A403">
        <v>764</v>
      </c>
      <c r="B403">
        <f>VLOOKUP($B$2,'Standard Deposition Curves'!$B$6:$OL$11,(A403/2+1),FALSE)</f>
        <v>2.0640856031128404E-4</v>
      </c>
      <c r="C403"/>
      <c r="D403"/>
      <c r="E403"/>
      <c r="F403"/>
      <c r="G403"/>
      <c r="H403"/>
    </row>
    <row r="404" spans="1:8" x14ac:dyDescent="0.25">
      <c r="A404">
        <v>766</v>
      </c>
      <c r="B404">
        <f>VLOOKUP($B$2,'Standard Deposition Curves'!$B$6:$OL$11,(A404/2+1),FALSE)</f>
        <v>2.063498054474708E-4</v>
      </c>
      <c r="C404"/>
      <c r="D404"/>
      <c r="E404"/>
      <c r="F404"/>
      <c r="G404"/>
      <c r="H404"/>
    </row>
    <row r="405" spans="1:8" x14ac:dyDescent="0.25">
      <c r="A405">
        <v>768</v>
      </c>
      <c r="B405">
        <f>VLOOKUP($B$2,'Standard Deposition Curves'!$B$6:$OL$11,(A405/2+1),FALSE)</f>
        <v>2.0581984435797665E-4</v>
      </c>
      <c r="C405"/>
      <c r="D405"/>
      <c r="E405"/>
      <c r="F405"/>
      <c r="G405"/>
      <c r="H405"/>
    </row>
    <row r="406" spans="1:8" x14ac:dyDescent="0.25">
      <c r="A406">
        <v>770</v>
      </c>
      <c r="B406">
        <f>VLOOKUP($B$2,'Standard Deposition Curves'!$B$6:$OL$11,(A406/2+1),FALSE)</f>
        <v>2.053486381322957E-4</v>
      </c>
      <c r="C406"/>
      <c r="D406"/>
      <c r="E406"/>
      <c r="F406"/>
      <c r="G406"/>
      <c r="H406"/>
    </row>
    <row r="407" spans="1:8" x14ac:dyDescent="0.25">
      <c r="A407">
        <v>772</v>
      </c>
      <c r="B407">
        <f>VLOOKUP($B$2,'Standard Deposition Curves'!$B$6:$OL$11,(A407/2+1),FALSE)</f>
        <v>2.0523112840466928E-4</v>
      </c>
      <c r="C407"/>
      <c r="D407"/>
      <c r="E407"/>
      <c r="F407"/>
      <c r="G407"/>
      <c r="H407"/>
    </row>
    <row r="408" spans="1:8" x14ac:dyDescent="0.25">
      <c r="A408">
        <v>774</v>
      </c>
      <c r="B408">
        <f>VLOOKUP($B$2,'Standard Deposition Curves'!$B$6:$OL$11,(A408/2+1),FALSE)</f>
        <v>2.0470116731517512E-4</v>
      </c>
      <c r="C408"/>
      <c r="D408"/>
      <c r="E408"/>
      <c r="F408"/>
      <c r="G408"/>
      <c r="H408"/>
    </row>
    <row r="409" spans="1:8" x14ac:dyDescent="0.25">
      <c r="A409">
        <v>776</v>
      </c>
      <c r="B409">
        <f>VLOOKUP($B$2,'Standard Deposition Curves'!$B$6:$OL$11,(A409/2+1),FALSE)</f>
        <v>2.0375875486381323E-4</v>
      </c>
      <c r="C409"/>
      <c r="D409"/>
      <c r="E409"/>
      <c r="F409"/>
      <c r="G409"/>
      <c r="H409"/>
    </row>
    <row r="410" spans="1:8" x14ac:dyDescent="0.25">
      <c r="A410">
        <v>778</v>
      </c>
      <c r="B410">
        <f>VLOOKUP($B$2,'Standard Deposition Curves'!$B$6:$OL$11,(A410/2+1),FALSE)</f>
        <v>2.0322879377431905E-4</v>
      </c>
      <c r="C410"/>
      <c r="D410"/>
      <c r="E410"/>
      <c r="F410"/>
      <c r="G410"/>
      <c r="H410"/>
    </row>
    <row r="411" spans="1:8" x14ac:dyDescent="0.25">
      <c r="A411">
        <v>780</v>
      </c>
      <c r="B411">
        <f>VLOOKUP($B$2,'Standard Deposition Curves'!$B$6:$OL$11,(A411/2+1),FALSE)</f>
        <v>2.0264007782101165E-4</v>
      </c>
      <c r="C411"/>
      <c r="D411"/>
      <c r="E411"/>
      <c r="F411"/>
      <c r="G411"/>
      <c r="H411"/>
    </row>
    <row r="412" spans="1:8" x14ac:dyDescent="0.25">
      <c r="A412">
        <v>782</v>
      </c>
      <c r="B412">
        <f>VLOOKUP($B$2,'Standard Deposition Curves'!$B$6:$OL$11,(A412/2+1),FALSE)</f>
        <v>2.0169766536964976E-4</v>
      </c>
      <c r="C412"/>
      <c r="D412"/>
      <c r="E412"/>
      <c r="F412"/>
      <c r="G412"/>
      <c r="H412"/>
    </row>
    <row r="413" spans="1:8" x14ac:dyDescent="0.25">
      <c r="A413">
        <v>784</v>
      </c>
      <c r="B413">
        <f>VLOOKUP($B$2,'Standard Deposition Curves'!$B$6:$OL$11,(A413/2+1),FALSE)</f>
        <v>2.0110894941634239E-4</v>
      </c>
      <c r="C413"/>
      <c r="D413"/>
      <c r="E413"/>
      <c r="F413"/>
      <c r="G413"/>
      <c r="H413"/>
    </row>
    <row r="414" spans="1:8" x14ac:dyDescent="0.25">
      <c r="A414">
        <v>786</v>
      </c>
      <c r="B414">
        <f>VLOOKUP($B$2,'Standard Deposition Curves'!$B$6:$OL$11,(A414/2+1),FALSE)</f>
        <v>2.0010778210116732E-4</v>
      </c>
      <c r="C414"/>
      <c r="D414"/>
      <c r="E414"/>
      <c r="F414"/>
      <c r="G414"/>
      <c r="H414"/>
    </row>
    <row r="415" spans="1:8" x14ac:dyDescent="0.25">
      <c r="A415">
        <v>788</v>
      </c>
      <c r="B415">
        <f>VLOOKUP($B$2,'Standard Deposition Curves'!$B$6:$OL$11,(A415/2+1),FALSE)</f>
        <v>1.9951906614785989E-4</v>
      </c>
      <c r="C415"/>
      <c r="D415"/>
      <c r="E415"/>
      <c r="F415"/>
      <c r="G415"/>
      <c r="H415"/>
    </row>
    <row r="416" spans="1:8" x14ac:dyDescent="0.25">
      <c r="A416">
        <v>790</v>
      </c>
      <c r="B416">
        <f>VLOOKUP($B$2,'Standard Deposition Curves'!$B$6:$OL$11,(A416/2+1),FALSE)</f>
        <v>1.9893035019455255E-4</v>
      </c>
      <c r="C416"/>
      <c r="D416"/>
      <c r="E416"/>
      <c r="F416"/>
      <c r="G416"/>
      <c r="H416"/>
    </row>
    <row r="417" spans="1:8" x14ac:dyDescent="0.25">
      <c r="A417">
        <v>792</v>
      </c>
      <c r="B417">
        <f>VLOOKUP($B$2,'Standard Deposition Curves'!$B$6:$OL$11,(A417/2+1),FALSE)</f>
        <v>1.9840038910505834E-4</v>
      </c>
      <c r="C417"/>
      <c r="D417"/>
      <c r="E417"/>
      <c r="F417"/>
      <c r="G417"/>
      <c r="H417"/>
    </row>
    <row r="418" spans="1:8" x14ac:dyDescent="0.25">
      <c r="A418">
        <v>794</v>
      </c>
      <c r="B418">
        <f>VLOOKUP($B$2,'Standard Deposition Curves'!$B$6:$OL$11,(A418/2+1),FALSE)</f>
        <v>1.9787042801556421E-4</v>
      </c>
      <c r="C418"/>
      <c r="D418"/>
      <c r="E418"/>
      <c r="F418"/>
      <c r="G418"/>
      <c r="H418"/>
    </row>
    <row r="419" spans="1:8" x14ac:dyDescent="0.25">
      <c r="A419">
        <v>796</v>
      </c>
      <c r="B419">
        <f>VLOOKUP($B$2,'Standard Deposition Curves'!$B$6:$OL$11,(A419/2+1),FALSE)</f>
        <v>0</v>
      </c>
      <c r="C419"/>
      <c r="D419"/>
      <c r="E419"/>
      <c r="F419"/>
      <c r="G419"/>
      <c r="H419"/>
    </row>
  </sheetData>
  <sheetProtection algorithmName="SHA-512" hashValue="t8tfcbuCB8NIETrcqC6reDbghXtoRjlRWwhhg35x9T6VLj8iHjaGN0V/8g2C8nFVhPhMW3IHYP2R9SnfGlQeXw==" saltValue="6UWVj9QH0h16QavYRuD7qA==" spinCount="100000" sheet="1" objects="1" scenarios="1"/>
  <conditionalFormatting sqref="C22:C221">
    <cfRule type="cellIs" dxfId="104" priority="13" operator="lessThan">
      <formula>$F$7</formula>
    </cfRule>
    <cfRule type="cellIs" dxfId="103" priority="14" operator="equal">
      <formula>$F$7</formula>
    </cfRule>
    <cfRule type="cellIs" dxfId="102" priority="15" operator="greaterThan">
      <formula>$F$7</formula>
    </cfRule>
  </conditionalFormatting>
  <conditionalFormatting sqref="G22:G221">
    <cfRule type="cellIs" dxfId="101" priority="10" operator="lessThan">
      <formula>$F$11</formula>
    </cfRule>
    <cfRule type="cellIs" dxfId="100" priority="11" operator="equal">
      <formula>$F$11</formula>
    </cfRule>
    <cfRule type="cellIs" dxfId="99" priority="12" operator="greaterThan">
      <formula>$F$11</formula>
    </cfRule>
  </conditionalFormatting>
  <conditionalFormatting sqref="D22:D221">
    <cfRule type="cellIs" dxfId="98" priority="7" operator="lessThan">
      <formula>$F$8</formula>
    </cfRule>
    <cfRule type="cellIs" dxfId="97" priority="8" operator="equal">
      <formula>$F$8</formula>
    </cfRule>
    <cfRule type="cellIs" dxfId="96" priority="9" operator="greaterThan">
      <formula>$F$8</formula>
    </cfRule>
  </conditionalFormatting>
  <conditionalFormatting sqref="E22:E221">
    <cfRule type="cellIs" dxfId="95" priority="4" operator="lessThan">
      <formula>$F$9</formula>
    </cfRule>
    <cfRule type="cellIs" dxfId="94" priority="5" operator="equal">
      <formula>$F$9</formula>
    </cfRule>
    <cfRule type="cellIs" dxfId="93" priority="6" operator="greaterThan">
      <formula>$F$9</formula>
    </cfRule>
  </conditionalFormatting>
  <conditionalFormatting sqref="F22:F221">
    <cfRule type="cellIs" dxfId="92" priority="1" operator="lessThan">
      <formula>$F$10</formula>
    </cfRule>
    <cfRule type="cellIs" dxfId="91" priority="2" operator="equal">
      <formula>$F$10</formula>
    </cfRule>
    <cfRule type="cellIs" dxfId="90" priority="3" operator="greaterThan">
      <formula>$F$10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419"/>
  <sheetViews>
    <sheetView workbookViewId="0"/>
  </sheetViews>
  <sheetFormatPr defaultRowHeight="15" x14ac:dyDescent="0.25"/>
  <cols>
    <col min="1" max="1" width="22.42578125" style="8" bestFit="1" customWidth="1"/>
    <col min="2" max="2" width="14.42578125" style="8" bestFit="1" customWidth="1"/>
    <col min="3" max="7" width="11" style="8" customWidth="1"/>
    <col min="8" max="8" width="22.42578125" style="8" bestFit="1" customWidth="1"/>
    <col min="9" max="16384" width="9.140625" style="8"/>
  </cols>
  <sheetData>
    <row r="1" spans="1:8" x14ac:dyDescent="0.25">
      <c r="A1" t="s">
        <v>19</v>
      </c>
      <c r="B1">
        <f>'Assessment details'!B4</f>
        <v>500</v>
      </c>
      <c r="C1" t="str">
        <f>'Assessment details'!C4</f>
        <v>g/L</v>
      </c>
      <c r="D1"/>
      <c r="E1" t="s">
        <v>31</v>
      </c>
      <c r="F1" t="str">
        <f>IF('Assessment details'!B15="NO","Not assessed",(IF('Assessment details'!B18="NO","Not assessed",(IF(SUM(B7:B11)=0,"No data",(IF(SUM(E14:E18)=0,"Acceptable","Not acceptable")))))))</f>
        <v>Acceptable</v>
      </c>
      <c r="G1"/>
      <c r="H1"/>
    </row>
    <row r="2" spans="1:8" x14ac:dyDescent="0.25">
      <c r="A2" t="s">
        <v>1</v>
      </c>
      <c r="B2" t="str">
        <f>CONCATENATE('Assessment details'!$B$17,"-high")</f>
        <v>COARSE-high</v>
      </c>
      <c r="C2"/>
      <c r="D2"/>
      <c r="E2"/>
      <c r="F2"/>
      <c r="G2"/>
      <c r="H2"/>
    </row>
    <row r="3" spans="1:8" x14ac:dyDescent="0.25">
      <c r="A3" t="s">
        <v>23</v>
      </c>
      <c r="B3">
        <f>'Assessment details'!B19</f>
        <v>2100</v>
      </c>
      <c r="C3" t="str">
        <f>'Assessment details'!C19</f>
        <v>mL/ha</v>
      </c>
      <c r="D3"/>
      <c r="E3"/>
      <c r="F3"/>
      <c r="G3"/>
      <c r="H3"/>
    </row>
    <row r="4" spans="1:8" x14ac:dyDescent="0.25">
      <c r="A4" t="s">
        <v>22</v>
      </c>
      <c r="B4">
        <f>B3*(B1/1000)</f>
        <v>1050</v>
      </c>
      <c r="C4" t="s">
        <v>13</v>
      </c>
      <c r="D4"/>
      <c r="E4" t="s">
        <v>72</v>
      </c>
      <c r="F4"/>
      <c r="G4"/>
      <c r="H4" t="s">
        <v>71</v>
      </c>
    </row>
    <row r="5" spans="1:8" x14ac:dyDescent="0.25">
      <c r="A5"/>
      <c r="B5"/>
      <c r="C5"/>
      <c r="D5"/>
      <c r="E5"/>
      <c r="F5"/>
      <c r="G5"/>
      <c r="H5"/>
    </row>
    <row r="6" spans="1:8" x14ac:dyDescent="0.25">
      <c r="A6"/>
      <c r="B6" t="s">
        <v>27</v>
      </c>
      <c r="C6"/>
      <c r="D6"/>
      <c r="E6"/>
      <c r="F6"/>
      <c r="G6"/>
      <c r="H6"/>
    </row>
    <row r="7" spans="1:8" x14ac:dyDescent="0.25">
      <c r="A7" t="s">
        <v>2</v>
      </c>
      <c r="B7">
        <f>'Assessment details'!B8</f>
        <v>10</v>
      </c>
      <c r="C7" s="28" t="s">
        <v>12</v>
      </c>
      <c r="D7">
        <f>B7/1000000*45000/0.03</f>
        <v>15.000000000000002</v>
      </c>
      <c r="E7" t="s">
        <v>13</v>
      </c>
      <c r="F7">
        <f>D7/$B$4</f>
        <v>1.4285714285714287E-2</v>
      </c>
      <c r="G7" t="s">
        <v>18</v>
      </c>
      <c r="H7"/>
    </row>
    <row r="8" spans="1:8" x14ac:dyDescent="0.25">
      <c r="A8" t="s">
        <v>3</v>
      </c>
      <c r="B8">
        <f>'Assessment details'!B9</f>
        <v>7.5</v>
      </c>
      <c r="C8" t="s">
        <v>13</v>
      </c>
      <c r="D8">
        <f>B8</f>
        <v>7.5</v>
      </c>
      <c r="E8" t="s">
        <v>13</v>
      </c>
      <c r="F8">
        <f t="shared" ref="F8:F11" si="0">D8/$B$4</f>
        <v>7.1428571428571426E-3</v>
      </c>
      <c r="G8" t="s">
        <v>18</v>
      </c>
      <c r="H8"/>
    </row>
    <row r="9" spans="1:8" x14ac:dyDescent="0.25">
      <c r="A9" t="s">
        <v>6</v>
      </c>
      <c r="B9">
        <f>'Assessment details'!B10</f>
        <v>9999999</v>
      </c>
      <c r="C9" t="s">
        <v>13</v>
      </c>
      <c r="D9">
        <f t="shared" ref="D9:D10" si="1">B9</f>
        <v>9999999</v>
      </c>
      <c r="E9" t="s">
        <v>13</v>
      </c>
      <c r="F9">
        <f t="shared" si="0"/>
        <v>9523.8085714285717</v>
      </c>
      <c r="G9" t="s">
        <v>18</v>
      </c>
      <c r="H9"/>
    </row>
    <row r="10" spans="1:8" x14ac:dyDescent="0.25">
      <c r="A10" t="s">
        <v>4</v>
      </c>
      <c r="B10">
        <f>'Assessment details'!B11</f>
        <v>31</v>
      </c>
      <c r="C10" t="s">
        <v>13</v>
      </c>
      <c r="D10">
        <f t="shared" si="1"/>
        <v>31</v>
      </c>
      <c r="E10" t="s">
        <v>13</v>
      </c>
      <c r="F10">
        <f t="shared" si="0"/>
        <v>2.9523809523809525E-2</v>
      </c>
      <c r="G10" t="s">
        <v>18</v>
      </c>
      <c r="H10"/>
    </row>
    <row r="11" spans="1:8" x14ac:dyDescent="0.25">
      <c r="A11" t="s">
        <v>5</v>
      </c>
      <c r="B11">
        <f>'Assessment details'!B12</f>
        <v>500</v>
      </c>
      <c r="C11" t="s">
        <v>14</v>
      </c>
      <c r="D11">
        <f>B11*3000/1000</f>
        <v>1500</v>
      </c>
      <c r="E11" t="s">
        <v>13</v>
      </c>
      <c r="F11">
        <f t="shared" si="0"/>
        <v>1.4285714285714286</v>
      </c>
      <c r="G11" t="s">
        <v>18</v>
      </c>
      <c r="H11"/>
    </row>
    <row r="12" spans="1:8" x14ac:dyDescent="0.25">
      <c r="A12"/>
      <c r="B12"/>
      <c r="C12"/>
      <c r="D12"/>
      <c r="E12"/>
      <c r="F12"/>
      <c r="G12"/>
      <c r="H12"/>
    </row>
    <row r="13" spans="1:8" x14ac:dyDescent="0.25">
      <c r="A13" t="s">
        <v>25</v>
      </c>
      <c r="B13" t="s">
        <v>26</v>
      </c>
      <c r="C13"/>
      <c r="D13"/>
      <c r="E13" t="s">
        <v>70</v>
      </c>
      <c r="F13"/>
      <c r="G13"/>
      <c r="H13"/>
    </row>
    <row r="14" spans="1:8" x14ac:dyDescent="0.25">
      <c r="A14" t="s">
        <v>7</v>
      </c>
      <c r="B14">
        <f>IF('Assessment details'!B8="","Not yet assessed",(IF((ISNUMBER(((INDEX(C22:H221,MATCH(F7,C22:C221,-1),6))+2))),(IF(((INDEX(C22:H221,MATCH(F7,C22:C221,-1),6))+2)&lt;=400,((INDEX(C22:H221,MATCH(F7,C22:C221,-1),6))+2),"Over 400 metres")),0)))</f>
        <v>38</v>
      </c>
      <c r="C14"/>
      <c r="D14"/>
      <c r="E14">
        <f>IF(B14=$H$4,1,0)</f>
        <v>0</v>
      </c>
      <c r="F14"/>
      <c r="G14"/>
      <c r="H14"/>
    </row>
    <row r="15" spans="1:8" x14ac:dyDescent="0.25">
      <c r="A15" t="s">
        <v>8</v>
      </c>
      <c r="B15">
        <f>IF('Assessment details'!B9="","Not yet assessed",(IF((ISNUMBER(((INDEX(D22:H221,MATCH(F8,D22:D221,-1),5))+2))),(IF(((INDEX(D22:H221,MATCH(F8,D22:D221,-1),5))+2)&lt;=400,((INDEX(D22:H221,MATCH(F8,D22:D221,-1),5))+2),"Over 400 metres")),0)))</f>
        <v>64</v>
      </c>
      <c r="C15"/>
      <c r="D15"/>
      <c r="E15">
        <f>IF(B15=$H$4,1,0)</f>
        <v>0</v>
      </c>
      <c r="F15"/>
      <c r="G15"/>
      <c r="H15"/>
    </row>
    <row r="16" spans="1:8" x14ac:dyDescent="0.25">
      <c r="A16" t="s">
        <v>24</v>
      </c>
      <c r="B16">
        <f>IF('Assessment details'!B10="","Not yet assessed",(IF((ISNUMBER(((INDEX(E22:H221,MATCH(F9,E22:E221,-1),4))+2))),(IF(((INDEX(E22:H221,MATCH(F9,E22:E221,-1),4))+2)&lt;=400,((INDEX(E22:H221,MATCH(F9,E22:E221,-1),4))+2),"Over 400 metres")),0)))</f>
        <v>0</v>
      </c>
      <c r="C16"/>
      <c r="D16"/>
      <c r="E16">
        <f>IF(B16=$H$4,1,0)</f>
        <v>0</v>
      </c>
      <c r="F16"/>
      <c r="G16"/>
      <c r="H16"/>
    </row>
    <row r="17" spans="1:8" x14ac:dyDescent="0.25">
      <c r="A17" t="s">
        <v>9</v>
      </c>
      <c r="B17">
        <f>IF('Assessment details'!B11="","Not yet assessed",(IF((ISNUMBER(((INDEX(F22:H221,MATCH(F10,F22:F221,-1),3))+2))),(IF(((INDEX(F22:H221,MATCH(F10,F22:F221,-1),3))+2)&lt;=400,((INDEX(F22:H221,MATCH(F10,F22:F221,-1),3))+2),"Over 400 metres")),0)))</f>
        <v>16</v>
      </c>
      <c r="C17"/>
      <c r="D17"/>
      <c r="E17">
        <f>IF(B17=$H$4,1,0)</f>
        <v>0</v>
      </c>
      <c r="F17"/>
      <c r="G17"/>
      <c r="H17"/>
    </row>
    <row r="18" spans="1:8" x14ac:dyDescent="0.25">
      <c r="A18" t="s">
        <v>10</v>
      </c>
      <c r="B18">
        <f>IF('Assessment details'!B12="","Not yet assessed",(IF((ISNUMBER(((INDEX(G22:H221,MATCH(F11,G22:G221,-1),2))+2))),(IF(((INDEX(G22:H221,MATCH(F11,G22:G221,-1),2))+2)&lt;=400,((INDEX(G22:H221,MATCH(F11,G22:G221,-1),2))+2),"Over 400 metres")),0)))</f>
        <v>0</v>
      </c>
      <c r="C18"/>
      <c r="D18"/>
      <c r="E18">
        <f>IF(B18=$H$4,1,0)</f>
        <v>0</v>
      </c>
      <c r="F18"/>
      <c r="G18"/>
      <c r="H18"/>
    </row>
    <row r="19" spans="1:8" x14ac:dyDescent="0.25">
      <c r="A19"/>
      <c r="B19"/>
      <c r="C19"/>
      <c r="D19"/>
      <c r="E19"/>
      <c r="F19"/>
      <c r="G19"/>
      <c r="H19"/>
    </row>
    <row r="20" spans="1:8" x14ac:dyDescent="0.25">
      <c r="A20"/>
      <c r="B20"/>
      <c r="C20"/>
      <c r="D20"/>
      <c r="E20"/>
      <c r="F20"/>
      <c r="G20"/>
      <c r="H20"/>
    </row>
    <row r="21" spans="1:8" x14ac:dyDescent="0.25">
      <c r="A21" t="s">
        <v>0</v>
      </c>
      <c r="B21" t="s">
        <v>11</v>
      </c>
      <c r="C21" t="s">
        <v>7</v>
      </c>
      <c r="D21" t="s">
        <v>8</v>
      </c>
      <c r="E21" t="s">
        <v>24</v>
      </c>
      <c r="F21" t="s">
        <v>9</v>
      </c>
      <c r="G21" t="s">
        <v>10</v>
      </c>
      <c r="H21" t="s">
        <v>0</v>
      </c>
    </row>
    <row r="22" spans="1:8" x14ac:dyDescent="0.25">
      <c r="A22">
        <v>2</v>
      </c>
      <c r="B22">
        <f>VLOOKUP($B$2,'Standard Deposition Curves'!$B$24:$OL$29,(A22/2+1),FALSE)</f>
        <v>0.19732671399999999</v>
      </c>
      <c r="C22">
        <f>AVERAGE(AVERAGE(B22:B23),B23,AVERAGE(B23:B24))</f>
        <v>0.14193998243333331</v>
      </c>
      <c r="D22">
        <f>AVERAGE(AVERAGE(B22:B23),B23,AVERAGE(B23:B24))</f>
        <v>0.14193998243333331</v>
      </c>
      <c r="E22">
        <f>AVERAGE(AVERAGE(B22:B23),B23,AVERAGE(B23:B24))</f>
        <v>0.14193998243333331</v>
      </c>
      <c r="F22">
        <f>AVERAGE(B22:B32)</f>
        <v>7.5925920109090897E-2</v>
      </c>
      <c r="G22">
        <f>AVERAGE(B22:B72)</f>
        <v>2.4133240202745085E-2</v>
      </c>
      <c r="H22">
        <v>2</v>
      </c>
    </row>
    <row r="23" spans="1:8" x14ac:dyDescent="0.25">
      <c r="A23">
        <v>4</v>
      </c>
      <c r="B23">
        <f>VLOOKUP($B$2,'Standard Deposition Curves'!$B$24:$OL$29,(A23/2+1),FALSE)</f>
        <v>0.13750253699999998</v>
      </c>
      <c r="C23">
        <f t="shared" ref="C23:C86" si="2">AVERAGE(AVERAGE(B23:B24),B24,AVERAGE(B24:B25))</f>
        <v>0.10622260090000001</v>
      </c>
      <c r="D23">
        <f t="shared" ref="D23:D86" si="3">AVERAGE(AVERAGE(B23:B24),B24,AVERAGE(B24:B25))</f>
        <v>0.10622260090000001</v>
      </c>
      <c r="E23">
        <f t="shared" ref="E23:E86" si="4">AVERAGE(AVERAGE(B23:B24),B24,AVERAGE(B24:B25))</f>
        <v>0.10622260090000001</v>
      </c>
      <c r="F23">
        <f t="shared" ref="F23:F86" si="5">AVERAGE(B23:B33)</f>
        <v>6.0533559381818175E-2</v>
      </c>
      <c r="G23">
        <f t="shared" ref="G23:G86" si="6">AVERAGE(B23:B73)</f>
        <v>2.0338123548039207E-2</v>
      </c>
      <c r="H23">
        <v>4</v>
      </c>
    </row>
    <row r="24" spans="1:8" x14ac:dyDescent="0.25">
      <c r="A24">
        <v>6</v>
      </c>
      <c r="B24">
        <f>VLOOKUP($B$2,'Standard Deposition Curves'!$B$24:$OL$29,(A24/2+1),FALSE)</f>
        <v>0.1043030326</v>
      </c>
      <c r="C24">
        <f t="shared" si="2"/>
        <v>8.3663203533333341E-2</v>
      </c>
      <c r="D24">
        <f t="shared" si="3"/>
        <v>8.3663203533333341E-2</v>
      </c>
      <c r="E24">
        <f t="shared" si="4"/>
        <v>8.3663203533333341E-2</v>
      </c>
      <c r="F24">
        <f t="shared" si="5"/>
        <v>5.0366874336363623E-2</v>
      </c>
      <c r="G24">
        <f t="shared" si="6"/>
        <v>1.7714295430588233E-2</v>
      </c>
      <c r="H24">
        <v>6</v>
      </c>
    </row>
    <row r="25" spans="1:8" x14ac:dyDescent="0.25">
      <c r="A25">
        <v>8</v>
      </c>
      <c r="B25">
        <f>VLOOKUP($B$2,'Standard Deposition Curves'!$B$24:$OL$29,(A25/2+1),FALSE)</f>
        <v>8.2620938000000005E-2</v>
      </c>
      <c r="C25">
        <f t="shared" si="2"/>
        <v>6.786403476666665E-2</v>
      </c>
      <c r="D25">
        <f t="shared" si="3"/>
        <v>6.786403476666665E-2</v>
      </c>
      <c r="E25">
        <f t="shared" si="4"/>
        <v>6.786403476666665E-2</v>
      </c>
      <c r="F25">
        <f t="shared" si="5"/>
        <v>4.3022868681818177E-2</v>
      </c>
      <c r="G25">
        <f t="shared" si="6"/>
        <v>1.5739782095098041E-2</v>
      </c>
      <c r="H25">
        <v>8</v>
      </c>
    </row>
    <row r="26" spans="1:8" x14ac:dyDescent="0.25">
      <c r="A26">
        <v>10</v>
      </c>
      <c r="B26">
        <f>VLOOKUP($B$2,'Standard Deposition Curves'!$B$24:$OL$29,(A26/2+1),FALSE)</f>
        <v>6.7192436599999988E-2</v>
      </c>
      <c r="C26">
        <f t="shared" si="2"/>
        <v>5.6380073799999993E-2</v>
      </c>
      <c r="D26">
        <f t="shared" si="3"/>
        <v>5.6380073799999993E-2</v>
      </c>
      <c r="E26">
        <f t="shared" si="4"/>
        <v>5.6380073799999993E-2</v>
      </c>
      <c r="F26">
        <f t="shared" si="5"/>
        <v>3.7464431972727266E-2</v>
      </c>
      <c r="G26">
        <f t="shared" si="6"/>
        <v>1.4188838568627453E-2</v>
      </c>
      <c r="H26">
        <v>10</v>
      </c>
    </row>
    <row r="27" spans="1:8" x14ac:dyDescent="0.25">
      <c r="A27">
        <v>12</v>
      </c>
      <c r="B27">
        <f>VLOOKUP($B$2,'Standard Deposition Curves'!$B$24:$OL$29,(A27/2+1),FALSE)</f>
        <v>5.57935242E-2</v>
      </c>
      <c r="C27">
        <f t="shared" si="2"/>
        <v>4.8197037266666659E-2</v>
      </c>
      <c r="D27">
        <f t="shared" si="3"/>
        <v>4.8197037266666659E-2</v>
      </c>
      <c r="E27">
        <f t="shared" si="4"/>
        <v>4.8197037266666659E-2</v>
      </c>
      <c r="F27">
        <f t="shared" si="5"/>
        <v>3.3133525900000002E-2</v>
      </c>
      <c r="G27">
        <f t="shared" si="6"/>
        <v>1.2938887858039216E-2</v>
      </c>
      <c r="H27">
        <v>12</v>
      </c>
    </row>
    <row r="28" spans="1:8" x14ac:dyDescent="0.25">
      <c r="A28">
        <v>14</v>
      </c>
      <c r="B28">
        <f>VLOOKUP($B$2,'Standard Deposition Curves'!$B$24:$OL$29,(A28/2+1),FALSE)</f>
        <v>4.7913909399999996E-2</v>
      </c>
      <c r="C28">
        <f t="shared" si="2"/>
        <v>4.1946516183333331E-2</v>
      </c>
      <c r="D28">
        <f t="shared" si="3"/>
        <v>4.1946516183333331E-2</v>
      </c>
      <c r="E28">
        <f t="shared" si="4"/>
        <v>4.1946516183333331E-2</v>
      </c>
      <c r="F28">
        <f t="shared" si="5"/>
        <v>2.9672194981818178E-2</v>
      </c>
      <c r="G28">
        <f t="shared" si="6"/>
        <v>1.1910981705686273E-2</v>
      </c>
      <c r="H28">
        <v>14</v>
      </c>
    </row>
    <row r="29" spans="1:8" x14ac:dyDescent="0.25">
      <c r="A29">
        <v>16</v>
      </c>
      <c r="B29">
        <f>VLOOKUP($B$2,'Standard Deposition Curves'!$B$24:$OL$29,(A29/2+1),FALSE)</f>
        <v>4.1733061799999999E-2</v>
      </c>
      <c r="C29">
        <f t="shared" si="2"/>
        <v>3.7079204499999997E-2</v>
      </c>
      <c r="D29">
        <f t="shared" si="3"/>
        <v>3.7079204499999997E-2</v>
      </c>
      <c r="E29">
        <f t="shared" si="4"/>
        <v>3.7079204499999997E-2</v>
      </c>
      <c r="F29">
        <f t="shared" si="5"/>
        <v>2.6801839290909089E-2</v>
      </c>
      <c r="G29">
        <f t="shared" si="6"/>
        <v>1.1036191256862745E-2</v>
      </c>
      <c r="H29">
        <v>16</v>
      </c>
    </row>
    <row r="30" spans="1:8" x14ac:dyDescent="0.25">
      <c r="A30">
        <v>18</v>
      </c>
      <c r="B30">
        <f>VLOOKUP($B$2,'Standard Deposition Curves'!$B$24:$OL$29,(A30/2+1),FALSE)</f>
        <v>3.6832940499999994E-2</v>
      </c>
      <c r="C30">
        <f t="shared" si="2"/>
        <v>3.3505029533333335E-2</v>
      </c>
      <c r="D30">
        <f t="shared" si="3"/>
        <v>3.3505029533333335E-2</v>
      </c>
      <c r="E30">
        <f t="shared" si="4"/>
        <v>3.3505029533333335E-2</v>
      </c>
      <c r="F30">
        <f t="shared" si="5"/>
        <v>2.4388147208181818E-2</v>
      </c>
      <c r="G30">
        <f t="shared" si="6"/>
        <v>1.0281244006274512E-2</v>
      </c>
      <c r="H30">
        <v>18</v>
      </c>
    </row>
    <row r="31" spans="1:8" x14ac:dyDescent="0.25">
      <c r="A31">
        <v>20</v>
      </c>
      <c r="B31">
        <f>VLOOKUP($B$2,'Standard Deposition Curves'!$B$24:$OL$29,(A31/2+1),FALSE)</f>
        <v>3.3410403200000001E-2</v>
      </c>
      <c r="C31">
        <f t="shared" si="2"/>
        <v>3.0607274133333331E-2</v>
      </c>
      <c r="D31">
        <f t="shared" si="3"/>
        <v>3.0607274133333331E-2</v>
      </c>
      <c r="E31">
        <f t="shared" si="4"/>
        <v>3.0607274133333331E-2</v>
      </c>
      <c r="F31">
        <f t="shared" si="5"/>
        <v>2.2325201134545451E-2</v>
      </c>
      <c r="G31">
        <f t="shared" si="6"/>
        <v>9.6211158850980395E-3</v>
      </c>
      <c r="H31">
        <v>20</v>
      </c>
    </row>
    <row r="32" spans="1:8" x14ac:dyDescent="0.25">
      <c r="A32">
        <v>22</v>
      </c>
      <c r="B32">
        <f>VLOOKUP($B$2,'Standard Deposition Curves'!$B$24:$OL$29,(A32/2+1),FALSE)</f>
        <v>3.0555623899999995E-2</v>
      </c>
      <c r="C32">
        <f t="shared" si="2"/>
        <v>2.804460156666666E-2</v>
      </c>
      <c r="D32">
        <f t="shared" si="3"/>
        <v>2.804460156666666E-2</v>
      </c>
      <c r="E32">
        <f t="shared" si="4"/>
        <v>2.804460156666666E-2</v>
      </c>
      <c r="F32">
        <f t="shared" si="5"/>
        <v>2.0490010395454544E-2</v>
      </c>
      <c r="G32">
        <f t="shared" si="6"/>
        <v>9.0268854088039214E-3</v>
      </c>
      <c r="H32">
        <v>22</v>
      </c>
    </row>
    <row r="33" spans="1:8" x14ac:dyDescent="0.25">
      <c r="A33">
        <v>24</v>
      </c>
      <c r="B33">
        <f>VLOOKUP($B$2,'Standard Deposition Curves'!$B$24:$OL$29,(A33/2+1),FALSE)</f>
        <v>2.8010745999999996E-2</v>
      </c>
      <c r="C33">
        <f t="shared" si="2"/>
        <v>2.5700953733333327E-2</v>
      </c>
      <c r="D33">
        <f t="shared" si="3"/>
        <v>2.5700953733333327E-2</v>
      </c>
      <c r="E33">
        <f t="shared" si="4"/>
        <v>2.5700953733333327E-2</v>
      </c>
      <c r="F33">
        <f t="shared" si="5"/>
        <v>1.8839927189090909E-2</v>
      </c>
      <c r="G33">
        <f t="shared" si="6"/>
        <v>8.4874686086666672E-3</v>
      </c>
      <c r="H33">
        <v>24</v>
      </c>
    </row>
    <row r="34" spans="1:8" x14ac:dyDescent="0.25">
      <c r="A34">
        <v>26</v>
      </c>
      <c r="B34">
        <f>VLOOKUP($B$2,'Standard Deposition Curves'!$B$24:$OL$29,(A34/2+1),FALSE)</f>
        <v>2.5669001499999997E-2</v>
      </c>
      <c r="C34">
        <f t="shared" si="2"/>
        <v>2.3537169550000001E-2</v>
      </c>
      <c r="D34">
        <f t="shared" si="3"/>
        <v>2.3537169550000001E-2</v>
      </c>
      <c r="E34">
        <f t="shared" si="4"/>
        <v>2.3537169550000001E-2</v>
      </c>
      <c r="F34">
        <f t="shared" si="5"/>
        <v>1.7350558870000001E-2</v>
      </c>
      <c r="G34">
        <f t="shared" si="6"/>
        <v>7.9968412617647082E-3</v>
      </c>
      <c r="H34">
        <v>26</v>
      </c>
    </row>
    <row r="35" spans="1:8" x14ac:dyDescent="0.25">
      <c r="A35">
        <v>28</v>
      </c>
      <c r="B35">
        <f>VLOOKUP($B$2,'Standard Deposition Curves'!$B$24:$OL$29,(A35/2+1),FALSE)</f>
        <v>2.3518970399999999E-2</v>
      </c>
      <c r="C35">
        <f t="shared" si="2"/>
        <v>2.1497329499999999E-2</v>
      </c>
      <c r="D35">
        <f t="shared" si="3"/>
        <v>2.1497329499999999E-2</v>
      </c>
      <c r="E35">
        <f t="shared" si="4"/>
        <v>2.1497329499999999E-2</v>
      </c>
      <c r="F35">
        <f t="shared" si="5"/>
        <v>1.6011456367272726E-2</v>
      </c>
      <c r="G35">
        <f t="shared" si="6"/>
        <v>7.551073730705884E-3</v>
      </c>
      <c r="H35">
        <v>28</v>
      </c>
    </row>
    <row r="36" spans="1:8" x14ac:dyDescent="0.25">
      <c r="A36">
        <v>30</v>
      </c>
      <c r="B36">
        <f>VLOOKUP($B$2,'Standard Deposition Curves'!$B$24:$OL$29,(A36/2+1),FALSE)</f>
        <v>2.1478134199999999E-2</v>
      </c>
      <c r="C36">
        <f t="shared" si="2"/>
        <v>1.9567816249999998E-2</v>
      </c>
      <c r="D36">
        <f t="shared" si="3"/>
        <v>1.9567816249999998E-2</v>
      </c>
      <c r="E36">
        <f t="shared" si="4"/>
        <v>1.9567816249999998E-2</v>
      </c>
      <c r="F36">
        <f t="shared" si="5"/>
        <v>1.481135677090909E-2</v>
      </c>
      <c r="G36">
        <f t="shared" si="6"/>
        <v>7.1464525336274523E-3</v>
      </c>
      <c r="H36">
        <v>30</v>
      </c>
    </row>
    <row r="37" spans="1:8" x14ac:dyDescent="0.25">
      <c r="A37">
        <v>32</v>
      </c>
      <c r="B37">
        <f>VLOOKUP($B$2,'Standard Deposition Curves'!$B$24:$OL$29,(A37/2+1),FALSE)</f>
        <v>1.95524698E-2</v>
      </c>
      <c r="C37">
        <f t="shared" si="2"/>
        <v>1.7794667166666667E-2</v>
      </c>
      <c r="D37">
        <f t="shared" si="3"/>
        <v>1.7794667166666667E-2</v>
      </c>
      <c r="E37">
        <f t="shared" si="4"/>
        <v>1.7794667166666667E-2</v>
      </c>
      <c r="F37">
        <f t="shared" si="5"/>
        <v>1.3742347396363635E-2</v>
      </c>
      <c r="G37">
        <f t="shared" si="6"/>
        <v>6.7808604610980405E-3</v>
      </c>
      <c r="H37">
        <v>32</v>
      </c>
    </row>
    <row r="38" spans="1:8" x14ac:dyDescent="0.25">
      <c r="A38">
        <v>34</v>
      </c>
      <c r="B38">
        <f>VLOOKUP($B$2,'Standard Deposition Curves'!$B$24:$OL$29,(A38/2+1),FALSE)</f>
        <v>1.7718884099999999E-2</v>
      </c>
      <c r="C38">
        <f t="shared" si="2"/>
        <v>1.6376886698333332E-2</v>
      </c>
      <c r="D38">
        <f t="shared" si="3"/>
        <v>1.6376886698333332E-2</v>
      </c>
      <c r="E38">
        <f t="shared" si="4"/>
        <v>1.6376886698333332E-2</v>
      </c>
      <c r="F38">
        <f t="shared" si="5"/>
        <v>1.2799578653636361E-2</v>
      </c>
      <c r="G38">
        <f t="shared" si="6"/>
        <v>6.4520762795294128E-3</v>
      </c>
      <c r="H38">
        <v>34</v>
      </c>
    </row>
    <row r="39" spans="1:8" x14ac:dyDescent="0.25">
      <c r="A39">
        <v>36</v>
      </c>
      <c r="B39">
        <f>VLOOKUP($B$2,'Standard Deposition Curves'!$B$24:$OL$29,(A39/2+1),FALSE)</f>
        <v>1.6339996799999999E-2</v>
      </c>
      <c r="C39">
        <f t="shared" si="2"/>
        <v>1.520172100833333E-2</v>
      </c>
      <c r="D39">
        <f t="shared" si="3"/>
        <v>1.520172100833333E-2</v>
      </c>
      <c r="E39">
        <f t="shared" si="4"/>
        <v>1.520172100833333E-2</v>
      </c>
      <c r="F39">
        <f t="shared" si="5"/>
        <v>1.1979583691818179E-2</v>
      </c>
      <c r="G39">
        <f t="shared" si="6"/>
        <v>6.1583214093725493E-3</v>
      </c>
      <c r="H39">
        <v>36</v>
      </c>
    </row>
    <row r="40" spans="1:8" x14ac:dyDescent="0.25">
      <c r="A40">
        <v>38</v>
      </c>
      <c r="B40">
        <f>VLOOKUP($B$2,'Standard Deposition Curves'!$B$24:$OL$29,(A40/2+1),FALSE)</f>
        <v>1.518244889E-2</v>
      </c>
      <c r="C40">
        <f t="shared" si="2"/>
        <v>1.4161314786666665E-2</v>
      </c>
      <c r="D40">
        <f t="shared" si="3"/>
        <v>1.4161314786666665E-2</v>
      </c>
      <c r="E40">
        <f t="shared" si="4"/>
        <v>1.4161314786666665E-2</v>
      </c>
      <c r="F40">
        <f t="shared" si="5"/>
        <v>1.1245178276363637E-2</v>
      </c>
      <c r="G40">
        <f t="shared" si="6"/>
        <v>5.8907030755294123E-3</v>
      </c>
      <c r="H40">
        <v>38</v>
      </c>
    </row>
    <row r="41" spans="1:8" x14ac:dyDescent="0.25">
      <c r="A41">
        <v>40</v>
      </c>
      <c r="B41">
        <f>VLOOKUP($B$2,'Standard Deposition Curves'!$B$24:$OL$29,(A41/2+1),FALSE)</f>
        <v>1.4140533689999998E-2</v>
      </c>
      <c r="C41">
        <f t="shared" si="2"/>
        <v>1.3239743766666664E-2</v>
      </c>
      <c r="D41">
        <f t="shared" si="3"/>
        <v>1.3239743766666664E-2</v>
      </c>
      <c r="E41">
        <f t="shared" si="4"/>
        <v>1.3239743766666664E-2</v>
      </c>
      <c r="F41">
        <f t="shared" si="5"/>
        <v>1.0580058970909091E-2</v>
      </c>
      <c r="G41">
        <f t="shared" si="6"/>
        <v>5.6449341551176478E-3</v>
      </c>
      <c r="H41">
        <v>40</v>
      </c>
    </row>
    <row r="42" spans="1:8" x14ac:dyDescent="0.25">
      <c r="A42">
        <v>42</v>
      </c>
      <c r="B42">
        <f>VLOOKUP($B$2,'Standard Deposition Curves'!$B$24:$OL$29,(A42/2+1),FALSE)</f>
        <v>1.3223305069999998E-2</v>
      </c>
      <c r="C42">
        <f t="shared" si="2"/>
        <v>1.2411639013333331E-2</v>
      </c>
      <c r="D42">
        <f t="shared" si="3"/>
        <v>1.2411639013333331E-2</v>
      </c>
      <c r="E42">
        <f t="shared" si="4"/>
        <v>1.2411639013333331E-2</v>
      </c>
      <c r="F42">
        <f t="shared" si="5"/>
        <v>9.9767234227272732E-3</v>
      </c>
      <c r="G42">
        <f t="shared" si="6"/>
        <v>5.4187644854313752E-3</v>
      </c>
      <c r="H42">
        <v>42</v>
      </c>
    </row>
    <row r="43" spans="1:8" x14ac:dyDescent="0.25">
      <c r="A43">
        <v>44</v>
      </c>
      <c r="B43">
        <f>VLOOKUP($B$2,'Standard Deposition Curves'!$B$24:$OL$29,(A43/2+1),FALSE)</f>
        <v>1.2404708629999999E-2</v>
      </c>
      <c r="C43">
        <f t="shared" si="2"/>
        <v>1.1642393426666666E-2</v>
      </c>
      <c r="D43">
        <f t="shared" si="3"/>
        <v>1.1642393426666666E-2</v>
      </c>
      <c r="E43">
        <f t="shared" si="4"/>
        <v>1.1642393426666666E-2</v>
      </c>
      <c r="F43">
        <f t="shared" si="5"/>
        <v>9.4265927163636343E-3</v>
      </c>
      <c r="G43">
        <f t="shared" si="6"/>
        <v>5.2098056548039225E-3</v>
      </c>
      <c r="H43">
        <v>44</v>
      </c>
    </row>
    <row r="44" spans="1:8" x14ac:dyDescent="0.25">
      <c r="A44">
        <v>46</v>
      </c>
      <c r="B44">
        <f>VLOOKUP($B$2,'Standard Deposition Curves'!$B$24:$OL$29,(A44/2+1),FALSE)</f>
        <v>1.162769449E-2</v>
      </c>
      <c r="C44">
        <f t="shared" si="2"/>
        <v>1.0950177534999999E-2</v>
      </c>
      <c r="D44">
        <f t="shared" si="3"/>
        <v>1.0950177534999999E-2</v>
      </c>
      <c r="E44">
        <f t="shared" si="4"/>
        <v>1.0950177534999999E-2</v>
      </c>
      <c r="F44">
        <f t="shared" si="5"/>
        <v>8.9233262409090883E-3</v>
      </c>
      <c r="G44">
        <f t="shared" si="6"/>
        <v>5.0161534698235288E-3</v>
      </c>
      <c r="H44">
        <v>46</v>
      </c>
    </row>
    <row r="45" spans="1:8" x14ac:dyDescent="0.25">
      <c r="A45">
        <v>48</v>
      </c>
      <c r="B45">
        <f>VLOOKUP($B$2,'Standard Deposition Curves'!$B$24:$OL$29,(A45/2+1),FALSE)</f>
        <v>1.0938873969999999E-2</v>
      </c>
      <c r="C45">
        <f t="shared" si="2"/>
        <v>1.0321567401666667E-2</v>
      </c>
      <c r="D45">
        <f t="shared" si="3"/>
        <v>1.0321567401666667E-2</v>
      </c>
      <c r="E45">
        <f t="shared" si="4"/>
        <v>1.0321567401666667E-2</v>
      </c>
      <c r="F45">
        <f t="shared" si="5"/>
        <v>8.465245383636362E-3</v>
      </c>
      <c r="G45">
        <f t="shared" si="6"/>
        <v>4.8370320209215681E-3</v>
      </c>
      <c r="H45">
        <v>48</v>
      </c>
    </row>
    <row r="46" spans="1:8" x14ac:dyDescent="0.25">
      <c r="A46">
        <v>50</v>
      </c>
      <c r="B46">
        <f>VLOOKUP($B$2,'Standard Deposition Curves'!$B$24:$OL$29,(A46/2+1),FALSE)</f>
        <v>1.031787484E-2</v>
      </c>
      <c r="C46">
        <f t="shared" si="2"/>
        <v>9.7293354650000007E-3</v>
      </c>
      <c r="D46">
        <f t="shared" si="3"/>
        <v>9.7293354650000007E-3</v>
      </c>
      <c r="E46">
        <f t="shared" si="4"/>
        <v>9.7293354650000007E-3</v>
      </c>
      <c r="F46">
        <f t="shared" si="5"/>
        <v>8.0463744872727241E-3</v>
      </c>
      <c r="G46">
        <f t="shared" si="6"/>
        <v>4.6707463444509807E-3</v>
      </c>
      <c r="H46">
        <v>50</v>
      </c>
    </row>
    <row r="47" spans="1:8" x14ac:dyDescent="0.25">
      <c r="A47">
        <v>52</v>
      </c>
      <c r="B47">
        <f>VLOOKUP($B$2,'Standard Deposition Curves'!$B$24:$OL$29,(A47/2+1),FALSE)</f>
        <v>9.7190310799999992E-3</v>
      </c>
      <c r="C47">
        <f t="shared" si="2"/>
        <v>9.1910041866666656E-3</v>
      </c>
      <c r="D47">
        <f t="shared" si="3"/>
        <v>9.1910041866666656E-3</v>
      </c>
      <c r="E47">
        <f t="shared" si="4"/>
        <v>9.1910041866666656E-3</v>
      </c>
      <c r="F47">
        <f t="shared" si="5"/>
        <v>7.6623577827272726E-3</v>
      </c>
      <c r="G47">
        <f t="shared" si="6"/>
        <v>4.5159892270196077E-3</v>
      </c>
      <c r="H47">
        <v>52</v>
      </c>
    </row>
    <row r="48" spans="1:8" x14ac:dyDescent="0.25">
      <c r="A48">
        <v>54</v>
      </c>
      <c r="B48">
        <f>VLOOKUP($B$2,'Standard Deposition Curves'!$B$24:$OL$29,(A48/2+1),FALSE)</f>
        <v>9.1820136299999994E-3</v>
      </c>
      <c r="C48">
        <f t="shared" si="2"/>
        <v>8.7065514899999988E-3</v>
      </c>
      <c r="D48">
        <f t="shared" si="3"/>
        <v>8.7065514899999988E-3</v>
      </c>
      <c r="E48">
        <f t="shared" si="4"/>
        <v>8.7065514899999988E-3</v>
      </c>
      <c r="F48">
        <f t="shared" si="5"/>
        <v>7.3126086818181809E-3</v>
      </c>
      <c r="G48">
        <f t="shared" si="6"/>
        <v>4.3723464214117649E-3</v>
      </c>
      <c r="H48">
        <v>54</v>
      </c>
    </row>
    <row r="49" spans="1:8" x14ac:dyDescent="0.25">
      <c r="A49">
        <v>56</v>
      </c>
      <c r="B49">
        <f>VLOOKUP($B$2,'Standard Deposition Curves'!$B$24:$OL$29,(A49/2+1),FALSE)</f>
        <v>8.6989395199999989E-3</v>
      </c>
      <c r="C49">
        <f t="shared" si="2"/>
        <v>8.2685374949999987E-3</v>
      </c>
      <c r="D49">
        <f t="shared" si="3"/>
        <v>8.2685374949999987E-3</v>
      </c>
      <c r="E49">
        <f t="shared" si="4"/>
        <v>8.2685374949999987E-3</v>
      </c>
      <c r="F49">
        <f t="shared" si="5"/>
        <v>6.9929956609090923E-3</v>
      </c>
      <c r="G49">
        <f t="shared" si="6"/>
        <v>4.2386203169411775E-3</v>
      </c>
      <c r="H49">
        <v>56</v>
      </c>
    </row>
    <row r="50" spans="1:8" x14ac:dyDescent="0.25">
      <c r="A50">
        <v>58</v>
      </c>
      <c r="B50">
        <f>VLOOKUP($B$2,'Standard Deposition Curves'!$B$24:$OL$29,(A50/2+1),FALSE)</f>
        <v>8.2615372299999993E-3</v>
      </c>
      <c r="C50">
        <f t="shared" si="2"/>
        <v>7.8716543350000005E-3</v>
      </c>
      <c r="D50">
        <f t="shared" si="3"/>
        <v>7.8716543350000005E-3</v>
      </c>
      <c r="E50">
        <f t="shared" si="4"/>
        <v>7.8716543350000005E-3</v>
      </c>
      <c r="F50">
        <f t="shared" si="5"/>
        <v>6.6996894654545456E-3</v>
      </c>
      <c r="G50">
        <f t="shared" si="6"/>
        <v>4.1137919267647061E-3</v>
      </c>
      <c r="H50">
        <v>58</v>
      </c>
    </row>
    <row r="51" spans="1:8" x14ac:dyDescent="0.25">
      <c r="A51">
        <v>60</v>
      </c>
      <c r="B51">
        <f>VLOOKUP($B$2,'Standard Deposition Curves'!$B$24:$OL$29,(A51/2+1),FALSE)</f>
        <v>7.8661365299999998E-3</v>
      </c>
      <c r="C51">
        <f t="shared" si="2"/>
        <v>7.5088957449999999E-3</v>
      </c>
      <c r="D51">
        <f t="shared" si="3"/>
        <v>7.5088957449999999E-3</v>
      </c>
      <c r="E51">
        <f t="shared" si="4"/>
        <v>7.5088957449999999E-3</v>
      </c>
      <c r="F51">
        <f t="shared" si="5"/>
        <v>6.4298104536363639E-3</v>
      </c>
      <c r="G51">
        <f t="shared" si="6"/>
        <v>3.9969898299607844E-3</v>
      </c>
      <c r="H51">
        <v>60</v>
      </c>
    </row>
    <row r="52" spans="1:8" x14ac:dyDescent="0.25">
      <c r="A52">
        <v>62</v>
      </c>
      <c r="B52">
        <f>VLOOKUP($B$2,'Standard Deposition Curves'!$B$24:$OL$29,(A52/2+1),FALSE)</f>
        <v>7.5038426599999992E-3</v>
      </c>
      <c r="C52">
        <f t="shared" si="2"/>
        <v>7.176681543333333E-3</v>
      </c>
      <c r="D52">
        <f t="shared" si="3"/>
        <v>7.176681543333333E-3</v>
      </c>
      <c r="E52">
        <f t="shared" si="4"/>
        <v>7.176681543333333E-3</v>
      </c>
      <c r="F52">
        <f t="shared" si="5"/>
        <v>6.1804564954545445E-3</v>
      </c>
      <c r="G52">
        <f t="shared" si="6"/>
        <v>3.8874033156274506E-3</v>
      </c>
      <c r="H52">
        <v>62</v>
      </c>
    </row>
    <row r="53" spans="1:8" x14ac:dyDescent="0.25">
      <c r="A53">
        <v>64</v>
      </c>
      <c r="B53">
        <f>VLOOKUP($B$2,'Standard Deposition Curves'!$B$24:$OL$29,(A53/2+1),FALSE)</f>
        <v>7.1718672999999998E-3</v>
      </c>
      <c r="C53">
        <f t="shared" si="2"/>
        <v>6.8726303266666662E-3</v>
      </c>
      <c r="D53">
        <f t="shared" si="3"/>
        <v>6.8726303266666662E-3</v>
      </c>
      <c r="E53">
        <f t="shared" si="4"/>
        <v>6.8726303266666662E-3</v>
      </c>
      <c r="F53">
        <f t="shared" si="5"/>
        <v>5.949495244545455E-3</v>
      </c>
      <c r="G53">
        <f t="shared" si="6"/>
        <v>3.7844210836274509E-3</v>
      </c>
      <c r="H53">
        <v>64</v>
      </c>
    </row>
    <row r="54" spans="1:8" x14ac:dyDescent="0.25">
      <c r="A54">
        <v>66</v>
      </c>
      <c r="B54">
        <f>VLOOKUP($B$2,'Standard Deposition Curves'!$B$24:$OL$29,(A54/2+1),FALSE)</f>
        <v>6.8687773999999997E-3</v>
      </c>
      <c r="C54">
        <f t="shared" si="2"/>
        <v>6.5925486249999998E-3</v>
      </c>
      <c r="D54">
        <f t="shared" si="3"/>
        <v>6.5925486249999998E-3</v>
      </c>
      <c r="E54">
        <f t="shared" si="4"/>
        <v>6.5925486249999998E-3</v>
      </c>
      <c r="F54">
        <f t="shared" si="5"/>
        <v>5.735073136363635E-3</v>
      </c>
      <c r="G54">
        <f t="shared" si="6"/>
        <v>3.6874667597647059E-3</v>
      </c>
      <c r="H54">
        <v>66</v>
      </c>
    </row>
    <row r="55" spans="1:8" x14ac:dyDescent="0.25">
      <c r="A55">
        <v>68</v>
      </c>
      <c r="B55">
        <f>VLOOKUP($B$2,'Standard Deposition Curves'!$B$24:$OL$29,(A55/2+1),FALSE)</f>
        <v>6.5888050599999994E-3</v>
      </c>
      <c r="C55">
        <f t="shared" si="2"/>
        <v>6.3346120983333335E-3</v>
      </c>
      <c r="D55">
        <f t="shared" si="3"/>
        <v>6.3346120983333335E-3</v>
      </c>
      <c r="E55">
        <f t="shared" si="4"/>
        <v>6.3346120983333335E-3</v>
      </c>
      <c r="F55">
        <f t="shared" si="5"/>
        <v>5.5353592645454542E-3</v>
      </c>
      <c r="G55">
        <f t="shared" si="6"/>
        <v>3.5959911893333326E-3</v>
      </c>
      <c r="H55">
        <v>68</v>
      </c>
    </row>
    <row r="56" spans="1:8" x14ac:dyDescent="0.25">
      <c r="A56">
        <v>70</v>
      </c>
      <c r="B56">
        <f>VLOOKUP($B$2,'Standard Deposition Curves'!$B$24:$OL$29,(A56/2+1),FALSE)</f>
        <v>6.3312941099999999E-3</v>
      </c>
      <c r="C56">
        <f t="shared" si="2"/>
        <v>6.0963082399999998E-3</v>
      </c>
      <c r="D56">
        <f t="shared" si="3"/>
        <v>6.0963082399999998E-3</v>
      </c>
      <c r="E56">
        <f t="shared" si="4"/>
        <v>6.0963082399999998E-3</v>
      </c>
      <c r="F56">
        <f t="shared" si="5"/>
        <v>5.3490129990909083E-3</v>
      </c>
      <c r="G56">
        <f t="shared" si="6"/>
        <v>3.5095542229215682E-3</v>
      </c>
      <c r="H56">
        <v>70</v>
      </c>
    </row>
    <row r="57" spans="1:8" x14ac:dyDescent="0.25">
      <c r="A57">
        <v>72</v>
      </c>
      <c r="B57">
        <f>VLOOKUP($B$2,'Standard Deposition Curves'!$B$24:$OL$29,(A57/2+1),FALSE)</f>
        <v>6.0936910899999997E-3</v>
      </c>
      <c r="C57">
        <f t="shared" si="2"/>
        <v>5.8745208949999989E-3</v>
      </c>
      <c r="D57">
        <f t="shared" si="3"/>
        <v>5.8745208949999989E-3</v>
      </c>
      <c r="E57">
        <f t="shared" si="4"/>
        <v>5.8745208949999989E-3</v>
      </c>
      <c r="F57">
        <f t="shared" si="5"/>
        <v>5.1745801690909086E-3</v>
      </c>
      <c r="G57">
        <f t="shared" si="6"/>
        <v>3.4277369937254897E-3</v>
      </c>
      <c r="H57">
        <v>72</v>
      </c>
    </row>
    <row r="58" spans="1:8" x14ac:dyDescent="0.25">
      <c r="A58">
        <v>74</v>
      </c>
      <c r="B58">
        <f>VLOOKUP($B$2,'Standard Deposition Curves'!$B$24:$OL$29,(A58/2+1),FALSE)</f>
        <v>5.8717909699999987E-3</v>
      </c>
      <c r="C58">
        <f t="shared" si="2"/>
        <v>5.6682406566666661E-3</v>
      </c>
      <c r="D58">
        <f t="shared" si="3"/>
        <v>5.6682406566666661E-3</v>
      </c>
      <c r="E58">
        <f t="shared" si="4"/>
        <v>5.6682406566666661E-3</v>
      </c>
      <c r="F58">
        <f t="shared" si="5"/>
        <v>5.0107690263636361E-3</v>
      </c>
      <c r="G58">
        <f t="shared" si="6"/>
        <v>3.3501631858235282E-3</v>
      </c>
      <c r="H58">
        <v>74</v>
      </c>
    </row>
    <row r="59" spans="1:8" x14ac:dyDescent="0.25">
      <c r="A59">
        <v>76</v>
      </c>
      <c r="B59">
        <f>VLOOKUP($B$2,'Standard Deposition Curves'!$B$24:$OL$29,(A59/2+1),FALSE)</f>
        <v>5.6662703999999994E-3</v>
      </c>
      <c r="C59">
        <f t="shared" si="2"/>
        <v>5.4749039966666664E-3</v>
      </c>
      <c r="D59">
        <f t="shared" si="3"/>
        <v>5.4749039966666664E-3</v>
      </c>
      <c r="E59">
        <f t="shared" si="4"/>
        <v>5.4749039966666664E-3</v>
      </c>
      <c r="F59">
        <f t="shared" si="5"/>
        <v>4.8567940063636364E-3</v>
      </c>
      <c r="G59">
        <f t="shared" si="6"/>
        <v>3.2765436165882351E-3</v>
      </c>
      <c r="H59">
        <v>76</v>
      </c>
    </row>
    <row r="60" spans="1:8" x14ac:dyDescent="0.25">
      <c r="A60">
        <v>78</v>
      </c>
      <c r="B60">
        <f>VLOOKUP($B$2,'Standard Deposition Curves'!$B$24:$OL$29,(A60/2+1),FALSE)</f>
        <v>5.4725713700000001E-3</v>
      </c>
      <c r="C60">
        <f t="shared" si="2"/>
        <v>5.2945477933333332E-3</v>
      </c>
      <c r="D60">
        <f t="shared" si="3"/>
        <v>5.2945477933333332E-3</v>
      </c>
      <c r="E60">
        <f t="shared" si="4"/>
        <v>5.2945477933333332E-3</v>
      </c>
      <c r="F60">
        <f t="shared" si="5"/>
        <v>4.7115616972727278E-3</v>
      </c>
      <c r="G60">
        <f t="shared" si="6"/>
        <v>3.2065733148627451E-3</v>
      </c>
      <c r="H60">
        <v>78</v>
      </c>
    </row>
    <row r="61" spans="1:8" x14ac:dyDescent="0.25">
      <c r="A61">
        <v>80</v>
      </c>
      <c r="B61">
        <f>VLOOKUP($B$2,'Standard Deposition Curves'!$B$24:$OL$29,(A61/2+1),FALSE)</f>
        <v>5.2928680999999997E-3</v>
      </c>
      <c r="C61">
        <f t="shared" si="2"/>
        <v>5.1248514933333331E-3</v>
      </c>
      <c r="D61">
        <f t="shared" si="3"/>
        <v>5.1248514933333331E-3</v>
      </c>
      <c r="E61">
        <f t="shared" si="4"/>
        <v>5.1248514933333331E-3</v>
      </c>
      <c r="F61">
        <f t="shared" si="5"/>
        <v>4.5746535872727275E-3</v>
      </c>
      <c r="G61">
        <f t="shared" si="6"/>
        <v>3.1400428232941173E-3</v>
      </c>
      <c r="H61">
        <v>80</v>
      </c>
    </row>
    <row r="62" spans="1:8" x14ac:dyDescent="0.25">
      <c r="A62">
        <v>82</v>
      </c>
      <c r="B62">
        <f>VLOOKUP($B$2,'Standard Deposition Curves'!$B$24:$OL$29,(A62/2+1),FALSE)</f>
        <v>5.1232429899999996E-3</v>
      </c>
      <c r="C62">
        <f t="shared" si="2"/>
        <v>4.9649237833333327E-3</v>
      </c>
      <c r="D62">
        <f t="shared" si="3"/>
        <v>4.9649237833333327E-3</v>
      </c>
      <c r="E62">
        <f t="shared" si="4"/>
        <v>4.9649237833333327E-3</v>
      </c>
      <c r="F62">
        <f t="shared" si="5"/>
        <v>4.4451863918181823E-3</v>
      </c>
      <c r="G62">
        <f t="shared" si="6"/>
        <v>3.0766831212352937E-3</v>
      </c>
      <c r="H62">
        <v>82</v>
      </c>
    </row>
    <row r="63" spans="1:8" x14ac:dyDescent="0.25">
      <c r="A63">
        <v>84</v>
      </c>
      <c r="B63">
        <f>VLOOKUP($B$2,'Standard Deposition Curves'!$B$24:$OL$29,(A63/2+1),FALSE)</f>
        <v>4.9632688999999997E-3</v>
      </c>
      <c r="C63">
        <f t="shared" si="2"/>
        <v>4.8146816916666661E-3</v>
      </c>
      <c r="D63">
        <f t="shared" si="3"/>
        <v>4.8146816916666661E-3</v>
      </c>
      <c r="E63">
        <f t="shared" si="4"/>
        <v>4.8146816916666661E-3</v>
      </c>
      <c r="F63">
        <f t="shared" si="5"/>
        <v>4.3226883572727269E-3</v>
      </c>
      <c r="G63">
        <f t="shared" si="6"/>
        <v>3.0163106640980386E-3</v>
      </c>
      <c r="H63">
        <v>84</v>
      </c>
    </row>
    <row r="64" spans="1:8" x14ac:dyDescent="0.25">
      <c r="A64">
        <v>86</v>
      </c>
      <c r="B64">
        <f>VLOOKUP($B$2,'Standard Deposition Curves'!$B$24:$OL$29,(A64/2+1),FALSE)</f>
        <v>4.8132241099999992E-3</v>
      </c>
      <c r="C64">
        <f t="shared" si="2"/>
        <v>4.6733199149999998E-3</v>
      </c>
      <c r="D64">
        <f t="shared" si="3"/>
        <v>4.6733199149999998E-3</v>
      </c>
      <c r="E64">
        <f t="shared" si="4"/>
        <v>4.6733199149999998E-3</v>
      </c>
      <c r="F64">
        <f t="shared" si="5"/>
        <v>4.2066914581818183E-3</v>
      </c>
      <c r="G64">
        <f t="shared" si="6"/>
        <v>2.958737369901961E-3</v>
      </c>
      <c r="H64">
        <v>86</v>
      </c>
    </row>
    <row r="65" spans="1:8" x14ac:dyDescent="0.25">
      <c r="A65">
        <v>88</v>
      </c>
      <c r="B65">
        <f>VLOOKUP($B$2,'Standard Deposition Curves'!$B$24:$OL$29,(A65/2+1),FALSE)</f>
        <v>4.6719248100000003E-3</v>
      </c>
      <c r="C65">
        <f t="shared" si="2"/>
        <v>4.5400737249999996E-3</v>
      </c>
      <c r="D65">
        <f t="shared" si="3"/>
        <v>4.5400737249999996E-3</v>
      </c>
      <c r="E65">
        <f t="shared" si="4"/>
        <v>4.5400737249999996E-3</v>
      </c>
      <c r="F65">
        <f t="shared" si="5"/>
        <v>4.0966576745454543E-3</v>
      </c>
      <c r="G65">
        <f t="shared" si="6"/>
        <v>2.9037741288823527E-3</v>
      </c>
      <c r="H65">
        <v>88</v>
      </c>
    </row>
    <row r="66" spans="1:8" x14ac:dyDescent="0.25">
      <c r="A66">
        <v>90</v>
      </c>
      <c r="B66">
        <f>VLOOKUP($B$2,'Standard Deposition Curves'!$B$24:$OL$29,(A66/2+1),FALSE)</f>
        <v>4.5389961399999994E-3</v>
      </c>
      <c r="C66">
        <f t="shared" si="2"/>
        <v>4.413482763333333E-3</v>
      </c>
      <c r="D66">
        <f t="shared" si="3"/>
        <v>4.413482763333333E-3</v>
      </c>
      <c r="E66">
        <f t="shared" si="4"/>
        <v>4.413482763333333E-3</v>
      </c>
      <c r="F66">
        <f t="shared" si="5"/>
        <v>3.9921934327272731E-3</v>
      </c>
      <c r="G66">
        <f t="shared" si="6"/>
        <v>2.8512770775686275E-3</v>
      </c>
      <c r="H66">
        <v>90</v>
      </c>
    </row>
    <row r="67" spans="1:8" x14ac:dyDescent="0.25">
      <c r="A67">
        <v>92</v>
      </c>
      <c r="B67">
        <f>VLOOKUP($B$2,'Standard Deposition Curves'!$B$24:$OL$29,(A67/2+1),FALSE)</f>
        <v>4.4125329799999998E-3</v>
      </c>
      <c r="C67">
        <f t="shared" si="2"/>
        <v>4.2929454683333342E-3</v>
      </c>
      <c r="D67">
        <f t="shared" si="3"/>
        <v>4.2929454683333342E-3</v>
      </c>
      <c r="E67">
        <f t="shared" si="4"/>
        <v>4.2929454683333342E-3</v>
      </c>
      <c r="F67">
        <f t="shared" si="5"/>
        <v>3.8927347254545455E-3</v>
      </c>
      <c r="G67">
        <f t="shared" si="6"/>
        <v>2.8010821742745096E-3</v>
      </c>
      <c r="H67">
        <v>92</v>
      </c>
    </row>
    <row r="68" spans="1:8" x14ac:dyDescent="0.25">
      <c r="A68">
        <v>94</v>
      </c>
      <c r="B68">
        <f>VLOOKUP($B$2,'Standard Deposition Curves'!$B$24:$OL$29,(A68/2+1),FALSE)</f>
        <v>4.2917685200000001E-3</v>
      </c>
      <c r="C68">
        <f t="shared" si="2"/>
        <v>4.1787910866666672E-3</v>
      </c>
      <c r="D68">
        <f t="shared" si="3"/>
        <v>4.1787910866666672E-3</v>
      </c>
      <c r="E68">
        <f t="shared" si="4"/>
        <v>4.1787910866666672E-3</v>
      </c>
      <c r="F68">
        <f t="shared" si="5"/>
        <v>3.797987220909091E-3</v>
      </c>
      <c r="G68">
        <f t="shared" si="6"/>
        <v>2.7530680971372544E-3</v>
      </c>
      <c r="H68">
        <v>94</v>
      </c>
    </row>
    <row r="69" spans="1:8" x14ac:dyDescent="0.25">
      <c r="A69">
        <v>96</v>
      </c>
      <c r="B69">
        <f>VLOOKUP($B$2,'Standard Deposition Curves'!$B$24:$OL$29,(A69/2+1),FALSE)</f>
        <v>4.1780657500000004E-3</v>
      </c>
      <c r="C69">
        <f t="shared" si="2"/>
        <v>4.0699179850000001E-3</v>
      </c>
      <c r="D69">
        <f t="shared" si="3"/>
        <v>4.0699179850000001E-3</v>
      </c>
      <c r="E69">
        <f t="shared" si="4"/>
        <v>4.0699179850000001E-3</v>
      </c>
      <c r="F69">
        <f t="shared" si="5"/>
        <v>3.7077897654545456E-3</v>
      </c>
      <c r="G69">
        <f t="shared" si="6"/>
        <v>2.7071371476470583E-3</v>
      </c>
      <c r="H69">
        <v>96</v>
      </c>
    </row>
    <row r="70" spans="1:8" x14ac:dyDescent="0.25">
      <c r="A70">
        <v>98</v>
      </c>
      <c r="B70">
        <f>VLOOKUP($B$2,'Standard Deposition Curves'!$B$24:$OL$29,(A70/2+1),FALSE)</f>
        <v>4.0687149999999997E-3</v>
      </c>
      <c r="C70">
        <f t="shared" si="2"/>
        <v>3.9672954316666668E-3</v>
      </c>
      <c r="D70">
        <f t="shared" si="3"/>
        <v>3.9672954316666668E-3</v>
      </c>
      <c r="E70">
        <f t="shared" si="4"/>
        <v>3.9672954316666668E-3</v>
      </c>
      <c r="F70">
        <f t="shared" si="5"/>
        <v>3.6216703354545452E-3</v>
      </c>
      <c r="G70">
        <f t="shared" si="6"/>
        <v>2.6631632739019606E-3</v>
      </c>
      <c r="H70">
        <v>98</v>
      </c>
    </row>
    <row r="71" spans="1:8" x14ac:dyDescent="0.25">
      <c r="A71">
        <v>100</v>
      </c>
      <c r="B71">
        <f>VLOOKUP($B$2,'Standard Deposition Curves'!$B$24:$OL$29,(A71/2+1),FALSE)</f>
        <v>3.96658216E-3</v>
      </c>
      <c r="C71">
        <f t="shared" si="2"/>
        <v>3.8695437616666668E-3</v>
      </c>
      <c r="D71">
        <f t="shared" si="3"/>
        <v>3.8695437616666668E-3</v>
      </c>
      <c r="E71">
        <f t="shared" si="4"/>
        <v>3.8695437616666668E-3</v>
      </c>
      <c r="F71">
        <f t="shared" si="5"/>
        <v>3.5396422736363635E-3</v>
      </c>
      <c r="G71">
        <f t="shared" si="6"/>
        <v>2.621089113745098E-3</v>
      </c>
      <c r="H71">
        <v>100</v>
      </c>
    </row>
    <row r="72" spans="1:8" x14ac:dyDescent="0.25">
      <c r="A72">
        <v>102</v>
      </c>
      <c r="B72">
        <f>VLOOKUP($B$2,'Standard Deposition Curves'!$B$24:$OL$29,(A72/2+1),FALSE)</f>
        <v>3.8687289499999998E-3</v>
      </c>
      <c r="C72">
        <f t="shared" si="2"/>
        <v>3.7765150666666664E-3</v>
      </c>
      <c r="D72">
        <f t="shared" si="3"/>
        <v>3.7765150666666664E-3</v>
      </c>
      <c r="E72">
        <f t="shared" si="4"/>
        <v>3.7765150666666664E-3</v>
      </c>
      <c r="F72">
        <f t="shared" si="5"/>
        <v>3.4612847053636362E-3</v>
      </c>
      <c r="G72">
        <f t="shared" si="6"/>
        <v>2.5807968657058818E-3</v>
      </c>
      <c r="H72">
        <v>102</v>
      </c>
    </row>
    <row r="73" spans="1:8" x14ac:dyDescent="0.25">
      <c r="A73">
        <v>104</v>
      </c>
      <c r="B73">
        <f>VLOOKUP($B$2,'Standard Deposition Curves'!$B$24:$OL$29,(A73/2+1),FALSE)</f>
        <v>3.7757646099999998E-3</v>
      </c>
      <c r="C73">
        <f t="shared" si="2"/>
        <v>3.6879715233333332E-3</v>
      </c>
      <c r="D73">
        <f t="shared" si="3"/>
        <v>3.6879715233333332E-3</v>
      </c>
      <c r="E73">
        <f t="shared" si="4"/>
        <v>3.6879715233333332E-3</v>
      </c>
      <c r="F73">
        <f t="shared" si="5"/>
        <v>3.3864336274545448E-3</v>
      </c>
      <c r="G73">
        <f t="shared" si="6"/>
        <v>2.5422120491960781E-3</v>
      </c>
      <c r="H73">
        <v>104</v>
      </c>
    </row>
    <row r="74" spans="1:8" x14ac:dyDescent="0.25">
      <c r="A74">
        <v>106</v>
      </c>
      <c r="B74">
        <f>VLOOKUP($B$2,'Standard Deposition Curves'!$B$24:$OL$29,(A74/2+1),FALSE)</f>
        <v>3.6873030099999994E-3</v>
      </c>
      <c r="C74">
        <f t="shared" si="2"/>
        <v>3.6035885199999992E-3</v>
      </c>
      <c r="D74">
        <f t="shared" si="3"/>
        <v>3.6035885199999992E-3</v>
      </c>
      <c r="E74">
        <f t="shared" si="4"/>
        <v>3.6035885199999992E-3</v>
      </c>
      <c r="F74">
        <f t="shared" si="5"/>
        <v>3.3148869636363629E-3</v>
      </c>
      <c r="G74">
        <f t="shared" si="6"/>
        <v>2.505242493627451E-3</v>
      </c>
      <c r="H74">
        <v>106</v>
      </c>
    </row>
    <row r="75" spans="1:8" x14ac:dyDescent="0.25">
      <c r="A75">
        <v>108</v>
      </c>
      <c r="B75">
        <f>VLOOKUP($B$2,'Standard Deposition Curves'!$B$24:$OL$29,(A75/2+1),FALSE)</f>
        <v>3.6028524899999995E-3</v>
      </c>
      <c r="C75">
        <f t="shared" si="2"/>
        <v>3.5231792416666667E-3</v>
      </c>
      <c r="D75">
        <f t="shared" si="3"/>
        <v>3.5231792416666667E-3</v>
      </c>
      <c r="E75">
        <f t="shared" si="4"/>
        <v>3.5231792416666667E-3</v>
      </c>
      <c r="F75">
        <f t="shared" si="5"/>
        <v>3.2464828187272724E-3</v>
      </c>
      <c r="G75">
        <f t="shared" si="6"/>
        <v>2.4698005654313726E-3</v>
      </c>
      <c r="H75">
        <v>108</v>
      </c>
    </row>
    <row r="76" spans="1:8" x14ac:dyDescent="0.25">
      <c r="A76">
        <v>110</v>
      </c>
      <c r="B76">
        <f>VLOOKUP($B$2,'Standard Deposition Curves'!$B$24:$OL$29,(A76/2+1),FALSE)</f>
        <v>3.5228181499999999E-3</v>
      </c>
      <c r="C76">
        <f t="shared" si="2"/>
        <v>3.4454883366666668E-3</v>
      </c>
      <c r="D76">
        <f t="shared" si="3"/>
        <v>3.4454883366666668E-3</v>
      </c>
      <c r="E76">
        <f t="shared" si="4"/>
        <v>3.4454883366666668E-3</v>
      </c>
      <c r="F76">
        <f t="shared" si="5"/>
        <v>3.181067987727272E-3</v>
      </c>
      <c r="G76">
        <f t="shared" si="6"/>
        <v>2.4358137399607843E-3</v>
      </c>
      <c r="H76">
        <v>110</v>
      </c>
    </row>
    <row r="77" spans="1:8" x14ac:dyDescent="0.25">
      <c r="A77">
        <v>112</v>
      </c>
      <c r="B77">
        <f>VLOOKUP($B$2,'Standard Deposition Curves'!$B$24:$OL$29,(A77/2+1),FALSE)</f>
        <v>3.4449503599999999E-3</v>
      </c>
      <c r="C77">
        <f t="shared" si="2"/>
        <v>3.3709647649999997E-3</v>
      </c>
      <c r="D77">
        <f t="shared" si="3"/>
        <v>3.3709647649999997E-3</v>
      </c>
      <c r="E77">
        <f t="shared" si="4"/>
        <v>3.3709647649999997E-3</v>
      </c>
      <c r="F77">
        <f t="shared" si="5"/>
        <v>3.1183516559999997E-3</v>
      </c>
      <c r="G77">
        <f t="shared" si="6"/>
        <v>2.4031788378039215E-3</v>
      </c>
      <c r="H77">
        <v>112</v>
      </c>
    </row>
    <row r="78" spans="1:8" x14ac:dyDescent="0.25">
      <c r="A78">
        <v>114</v>
      </c>
      <c r="B78">
        <f>VLOOKUP($B$2,'Standard Deposition Curves'!$B$24:$OL$29,(A78/2+1),FALSE)</f>
        <v>3.3703104299999996E-3</v>
      </c>
      <c r="C78">
        <f t="shared" si="2"/>
        <v>3.2999080816666668E-3</v>
      </c>
      <c r="D78">
        <f t="shared" si="3"/>
        <v>3.2999080816666668E-3</v>
      </c>
      <c r="E78">
        <f t="shared" si="4"/>
        <v>3.2999080816666668E-3</v>
      </c>
      <c r="F78">
        <f t="shared" si="5"/>
        <v>3.0583085814545451E-3</v>
      </c>
      <c r="G78">
        <f t="shared" si="6"/>
        <v>2.3718448051176476E-3</v>
      </c>
      <c r="H78">
        <v>114</v>
      </c>
    </row>
    <row r="79" spans="1:8" x14ac:dyDescent="0.25">
      <c r="A79">
        <v>116</v>
      </c>
      <c r="B79">
        <f>VLOOKUP($B$2,'Standard Deposition Curves'!$B$24:$OL$29,(A79/2+1),FALSE)</f>
        <v>3.2995965099999998E-3</v>
      </c>
      <c r="C79">
        <f t="shared" si="2"/>
        <v>3.2315018183333333E-3</v>
      </c>
      <c r="D79">
        <f t="shared" si="3"/>
        <v>3.2315018183333333E-3</v>
      </c>
      <c r="E79">
        <f t="shared" si="4"/>
        <v>3.2315018183333333E-3</v>
      </c>
      <c r="F79">
        <f t="shared" si="5"/>
        <v>3.0007699716363637E-3</v>
      </c>
      <c r="G79">
        <f t="shared" si="6"/>
        <v>2.3417530846666667E-3</v>
      </c>
      <c r="H79">
        <v>116</v>
      </c>
    </row>
    <row r="80" spans="1:8" x14ac:dyDescent="0.25">
      <c r="A80">
        <v>118</v>
      </c>
      <c r="B80">
        <f>VLOOKUP($B$2,'Standard Deposition Curves'!$B$24:$OL$29,(A80/2+1),FALSE)</f>
        <v>3.2307520199999998E-3</v>
      </c>
      <c r="C80">
        <f t="shared" si="2"/>
        <v>3.1668377014999992E-3</v>
      </c>
      <c r="D80">
        <f t="shared" si="3"/>
        <v>3.1668377014999992E-3</v>
      </c>
      <c r="E80">
        <f t="shared" si="4"/>
        <v>3.1668377014999992E-3</v>
      </c>
      <c r="F80">
        <f t="shared" si="5"/>
        <v>2.9454849956363632E-3</v>
      </c>
      <c r="G80">
        <f t="shared" si="6"/>
        <v>2.3128377526862743E-3</v>
      </c>
      <c r="H80">
        <v>118</v>
      </c>
    </row>
    <row r="81" spans="1:8" x14ac:dyDescent="0.25">
      <c r="A81">
        <v>120</v>
      </c>
      <c r="B81">
        <f>VLOOKUP($B$2,'Standard Deposition Curves'!$B$24:$OL$29,(A81/2+1),FALSE)</f>
        <v>3.1664063199999997E-3</v>
      </c>
      <c r="C81">
        <f t="shared" si="2"/>
        <v>3.1050615081666664E-3</v>
      </c>
      <c r="D81">
        <f t="shared" si="3"/>
        <v>3.1050615081666664E-3</v>
      </c>
      <c r="E81">
        <f t="shared" si="4"/>
        <v>3.1050615081666664E-3</v>
      </c>
      <c r="F81">
        <f t="shared" si="5"/>
        <v>2.8925288073636357E-3</v>
      </c>
      <c r="G81">
        <f t="shared" si="6"/>
        <v>2.2850935273137259E-3</v>
      </c>
      <c r="H81">
        <v>120</v>
      </c>
    </row>
    <row r="82" spans="1:8" x14ac:dyDescent="0.25">
      <c r="A82">
        <v>122</v>
      </c>
      <c r="B82">
        <f>VLOOKUP($B$2,'Standard Deposition Curves'!$B$24:$OL$29,(A82/2+1),FALSE)</f>
        <v>3.1046489089999996E-3</v>
      </c>
      <c r="C82">
        <f t="shared" si="2"/>
        <v>3.0458114315000001E-3</v>
      </c>
      <c r="D82">
        <f t="shared" si="3"/>
        <v>3.0458114315000001E-3</v>
      </c>
      <c r="E82">
        <f t="shared" si="4"/>
        <v>3.0458114315000001E-3</v>
      </c>
      <c r="F82">
        <f t="shared" si="5"/>
        <v>2.8415719179090905E-3</v>
      </c>
      <c r="G82">
        <f t="shared" si="6"/>
        <v>2.2584409743725492E-3</v>
      </c>
      <c r="H82">
        <v>122</v>
      </c>
    </row>
    <row r="83" spans="1:8" x14ac:dyDescent="0.25">
      <c r="A83">
        <v>124</v>
      </c>
      <c r="B83">
        <f>VLOOKUP($B$2,'Standard Deposition Curves'!$B$24:$OL$29,(A83/2+1),FALSE)</f>
        <v>3.0453670930000003E-3</v>
      </c>
      <c r="C83">
        <f t="shared" si="2"/>
        <v>2.9892049568333331E-3</v>
      </c>
      <c r="D83">
        <f t="shared" si="3"/>
        <v>2.9892049568333331E-3</v>
      </c>
      <c r="E83">
        <f t="shared" si="4"/>
        <v>2.9892049568333331E-3</v>
      </c>
      <c r="F83">
        <f t="shared" si="5"/>
        <v>2.7926406269090905E-3</v>
      </c>
      <c r="G83">
        <f t="shared" si="6"/>
        <v>2.2328242919607845E-3</v>
      </c>
      <c r="H83">
        <v>124</v>
      </c>
    </row>
    <row r="84" spans="1:8" x14ac:dyDescent="0.25">
      <c r="A84">
        <v>126</v>
      </c>
      <c r="B84">
        <f>VLOOKUP($B$2,'Standard Deposition Curves'!$B$24:$OL$29,(A84/2+1),FALSE)</f>
        <v>2.9887513079999996E-3</v>
      </c>
      <c r="C84">
        <f t="shared" si="2"/>
        <v>2.9352450534999995E-3</v>
      </c>
      <c r="D84">
        <f t="shared" si="3"/>
        <v>2.9352450534999995E-3</v>
      </c>
      <c r="E84">
        <f t="shared" si="4"/>
        <v>2.9352450534999995E-3</v>
      </c>
      <c r="F84">
        <f t="shared" si="5"/>
        <v>2.7456479089999998E-3</v>
      </c>
      <c r="G84">
        <f t="shared" si="6"/>
        <v>2.2082201280196083E-3</v>
      </c>
      <c r="H84">
        <v>126</v>
      </c>
    </row>
    <row r="85" spans="1:8" x14ac:dyDescent="0.25">
      <c r="A85">
        <v>128</v>
      </c>
      <c r="B85">
        <f>VLOOKUP($B$2,'Standard Deposition Curves'!$B$24:$OL$29,(A85/2+1),FALSE)</f>
        <v>2.934857416E-3</v>
      </c>
      <c r="C85">
        <f t="shared" si="2"/>
        <v>2.8834922188333335E-3</v>
      </c>
      <c r="D85">
        <f t="shared" si="3"/>
        <v>2.8834922188333335E-3</v>
      </c>
      <c r="E85">
        <f t="shared" si="4"/>
        <v>2.8834922188333335E-3</v>
      </c>
      <c r="F85">
        <f t="shared" si="5"/>
        <v>2.7005342079090906E-3</v>
      </c>
      <c r="G85">
        <f t="shared" si="6"/>
        <v>2.1845807741960785E-3</v>
      </c>
      <c r="H85">
        <v>128</v>
      </c>
    </row>
    <row r="86" spans="1:8" x14ac:dyDescent="0.25">
      <c r="A86">
        <v>130</v>
      </c>
      <c r="B86">
        <f>VLOOKUP($B$2,'Standard Deposition Curves'!$B$24:$OL$29,(A86/2+1),FALSE)</f>
        <v>2.8832893489999997E-3</v>
      </c>
      <c r="C86">
        <f t="shared" si="2"/>
        <v>2.8332533154999998E-3</v>
      </c>
      <c r="D86">
        <f t="shared" si="3"/>
        <v>2.8332533154999998E-3</v>
      </c>
      <c r="E86">
        <f t="shared" si="4"/>
        <v>2.8332533154999998E-3</v>
      </c>
      <c r="F86">
        <f t="shared" si="5"/>
        <v>2.6572112128181815E-3</v>
      </c>
      <c r="G86">
        <f t="shared" si="6"/>
        <v>2.1618525290784318E-3</v>
      </c>
      <c r="H86">
        <v>130</v>
      </c>
    </row>
    <row r="87" spans="1:8" x14ac:dyDescent="0.25">
      <c r="A87">
        <v>132</v>
      </c>
      <c r="B87">
        <f>VLOOKUP($B$2,'Standard Deposition Curves'!$B$24:$OL$29,(A87/2+1),FALSE)</f>
        <v>2.8329385009999999E-3</v>
      </c>
      <c r="C87">
        <f t="shared" ref="C87:C150" si="7">AVERAGE(AVERAGE(B87:B88),B88,AVERAGE(B88:B89))</f>
        <v>2.7847050638333329E-3</v>
      </c>
      <c r="D87">
        <f t="shared" ref="D87:D150" si="8">AVERAGE(AVERAGE(B87:B88),B88,AVERAGE(B88:B89))</f>
        <v>2.7847050638333329E-3</v>
      </c>
      <c r="E87">
        <f t="shared" ref="E87:E150" si="9">AVERAGE(AVERAGE(B87:B88),B88,AVERAGE(B88:B89))</f>
        <v>2.7847050638333329E-3</v>
      </c>
      <c r="F87">
        <f t="shared" ref="F87:F150" si="10">AVERAGE(B87:B97)</f>
        <v>2.6155723493636361E-3</v>
      </c>
      <c r="G87">
        <f t="shared" ref="G87:G150" si="11">AVERAGE(B87:B137)</f>
        <v>2.1399747034313728E-3</v>
      </c>
      <c r="H87">
        <v>132</v>
      </c>
    </row>
    <row r="88" spans="1:8" x14ac:dyDescent="0.25">
      <c r="A88">
        <v>134</v>
      </c>
      <c r="B88">
        <f>VLOOKUP($B$2,'Standard Deposition Curves'!$B$24:$OL$29,(A88/2+1),FALSE)</f>
        <v>2.7844765399999997E-3</v>
      </c>
      <c r="C88">
        <f t="shared" si="7"/>
        <v>2.7375802003333331E-3</v>
      </c>
      <c r="D88">
        <f t="shared" si="8"/>
        <v>2.7375802003333331E-3</v>
      </c>
      <c r="E88">
        <f t="shared" si="9"/>
        <v>2.7375802003333331E-3</v>
      </c>
      <c r="F88">
        <f t="shared" si="10"/>
        <v>2.5756004850909092E-3</v>
      </c>
      <c r="G88">
        <f t="shared" si="11"/>
        <v>2.1189289844117652E-3</v>
      </c>
      <c r="H88">
        <v>134</v>
      </c>
    </row>
    <row r="89" spans="1:8" x14ac:dyDescent="0.25">
      <c r="A89">
        <v>136</v>
      </c>
      <c r="B89">
        <f>VLOOKUP($B$2,'Standard Deposition Curves'!$B$24:$OL$29,(A89/2+1),FALSE)</f>
        <v>2.7373857219999999E-3</v>
      </c>
      <c r="C89">
        <f t="shared" si="7"/>
        <v>2.6919111278333329E-3</v>
      </c>
      <c r="D89">
        <f t="shared" si="8"/>
        <v>2.6919111278333329E-3</v>
      </c>
      <c r="E89">
        <f t="shared" si="9"/>
        <v>2.6919111278333329E-3</v>
      </c>
      <c r="F89">
        <f t="shared" si="10"/>
        <v>2.5371919179999996E-3</v>
      </c>
      <c r="G89">
        <f t="shared" si="11"/>
        <v>2.0986827135686279E-3</v>
      </c>
      <c r="H89">
        <v>136</v>
      </c>
    </row>
    <row r="90" spans="1:8" x14ac:dyDescent="0.25">
      <c r="A90">
        <v>138</v>
      </c>
      <c r="B90">
        <f>VLOOKUP($B$2,'Standard Deposition Curves'!$B$24:$OL$29,(A90/2+1),FALSE)</f>
        <v>2.6914617739999995E-3</v>
      </c>
      <c r="C90">
        <f t="shared" si="7"/>
        <v>2.6483796843333328E-3</v>
      </c>
      <c r="D90">
        <f t="shared" si="8"/>
        <v>2.6483796843333328E-3</v>
      </c>
      <c r="E90">
        <f t="shared" si="9"/>
        <v>2.6483796843333328E-3</v>
      </c>
      <c r="F90">
        <f t="shared" si="10"/>
        <v>2.5004015451818183E-3</v>
      </c>
      <c r="G90">
        <f t="shared" si="11"/>
        <v>2.0792077997058827E-3</v>
      </c>
      <c r="H90">
        <v>138</v>
      </c>
    </row>
    <row r="91" spans="1:8" x14ac:dyDescent="0.25">
      <c r="A91">
        <v>140</v>
      </c>
      <c r="B91">
        <f>VLOOKUP($B$2,'Standard Deposition Curves'!$B$24:$OL$29,(A91/2+1),FALSE)</f>
        <v>2.6482339489999999E-3</v>
      </c>
      <c r="C91">
        <f t="shared" si="7"/>
        <v>2.6063601334999995E-3</v>
      </c>
      <c r="D91">
        <f t="shared" si="8"/>
        <v>2.6063601334999995E-3</v>
      </c>
      <c r="E91">
        <f t="shared" si="9"/>
        <v>2.6063601334999995E-3</v>
      </c>
      <c r="F91">
        <f t="shared" si="10"/>
        <v>2.4652350469090908E-3</v>
      </c>
      <c r="G91">
        <f t="shared" si="11"/>
        <v>2.0604801867843141E-3</v>
      </c>
      <c r="H91">
        <v>140</v>
      </c>
    </row>
    <row r="92" spans="1:8" x14ac:dyDescent="0.25">
      <c r="A92">
        <v>142</v>
      </c>
      <c r="B92">
        <f>VLOOKUP($B$2,'Standard Deposition Curves'!$B$24:$OL$29,(A92/2+1),FALSE)</f>
        <v>2.6058805359999997E-3</v>
      </c>
      <c r="C92">
        <f t="shared" si="7"/>
        <v>2.5666577606666663E-3</v>
      </c>
      <c r="D92">
        <f t="shared" si="8"/>
        <v>2.5666577606666663E-3</v>
      </c>
      <c r="E92">
        <f t="shared" si="9"/>
        <v>2.5666577606666663E-3</v>
      </c>
      <c r="F92">
        <f t="shared" si="10"/>
        <v>2.4315068969090912E-3</v>
      </c>
      <c r="G92">
        <f t="shared" si="11"/>
        <v>2.0424318100196082E-3</v>
      </c>
      <c r="H92">
        <v>142</v>
      </c>
    </row>
    <row r="93" spans="1:8" x14ac:dyDescent="0.25">
      <c r="A93">
        <v>144</v>
      </c>
      <c r="B93">
        <f>VLOOKUP($B$2,'Standard Deposition Curves'!$B$24:$OL$29,(A93/2+1),FALSE)</f>
        <v>2.5664047079999998E-3</v>
      </c>
      <c r="C93">
        <f t="shared" si="7"/>
        <v>2.5287823479999997E-3</v>
      </c>
      <c r="D93">
        <f t="shared" si="8"/>
        <v>2.5287823479999997E-3</v>
      </c>
      <c r="E93">
        <f t="shared" si="9"/>
        <v>2.5287823479999997E-3</v>
      </c>
      <c r="F93">
        <f t="shared" si="10"/>
        <v>2.3993131052727269E-3</v>
      </c>
      <c r="G93">
        <f t="shared" si="11"/>
        <v>2.0250565119803924E-3</v>
      </c>
      <c r="H93">
        <v>144</v>
      </c>
    </row>
    <row r="94" spans="1:8" x14ac:dyDescent="0.25">
      <c r="A94">
        <v>146</v>
      </c>
      <c r="B94">
        <f>VLOOKUP($B$2,'Standard Deposition Curves'!$B$24:$OL$29,(A94/2+1),FALSE)</f>
        <v>2.5284471959999997E-3</v>
      </c>
      <c r="C94">
        <f t="shared" si="7"/>
        <v>2.4927923416666665E-3</v>
      </c>
      <c r="D94">
        <f t="shared" si="8"/>
        <v>2.4927923416666665E-3</v>
      </c>
      <c r="E94">
        <f t="shared" si="9"/>
        <v>2.4927923416666665E-3</v>
      </c>
      <c r="F94">
        <f t="shared" si="10"/>
        <v>2.3684760211818185E-3</v>
      </c>
      <c r="G94">
        <f t="shared" si="11"/>
        <v>2.008303698901961E-3</v>
      </c>
      <c r="H94">
        <v>146</v>
      </c>
    </row>
    <row r="95" spans="1:8" x14ac:dyDescent="0.25">
      <c r="A95">
        <v>148</v>
      </c>
      <c r="B95">
        <f>VLOOKUP($B$2,'Standard Deposition Curves'!$B$24:$OL$29,(A95/2+1),FALSE)</f>
        <v>2.4925005960000001E-3</v>
      </c>
      <c r="C95">
        <f t="shared" si="7"/>
        <v>2.4584967211666669E-3</v>
      </c>
      <c r="D95">
        <f t="shared" si="8"/>
        <v>2.4584967211666669E-3</v>
      </c>
      <c r="E95">
        <f t="shared" si="9"/>
        <v>2.4584967211666669E-3</v>
      </c>
      <c r="F95">
        <f t="shared" si="10"/>
        <v>2.3389374859090904E-3</v>
      </c>
      <c r="G95">
        <f t="shared" si="11"/>
        <v>1.992135921470589E-3</v>
      </c>
      <c r="H95">
        <v>148</v>
      </c>
    </row>
    <row r="96" spans="1:8" x14ac:dyDescent="0.25">
      <c r="A96">
        <v>150</v>
      </c>
      <c r="B96">
        <f>VLOOKUP($B$2,'Standard Deposition Curves'!$B$24:$OL$29,(A96/2+1),FALSE)</f>
        <v>2.45830447E-3</v>
      </c>
      <c r="C96">
        <f t="shared" si="7"/>
        <v>2.4254333113333335E-3</v>
      </c>
      <c r="D96">
        <f t="shared" si="8"/>
        <v>2.4254333113333335E-3</v>
      </c>
      <c r="E96">
        <f t="shared" si="9"/>
        <v>2.4254333113333335E-3</v>
      </c>
      <c r="F96">
        <f t="shared" si="10"/>
        <v>2.3105755929090904E-3</v>
      </c>
      <c r="G96">
        <f t="shared" si="11"/>
        <v>1.9765324501764712E-3</v>
      </c>
      <c r="H96">
        <v>150</v>
      </c>
    </row>
    <row r="97" spans="1:8" x14ac:dyDescent="0.25">
      <c r="A97">
        <v>152</v>
      </c>
      <c r="B97">
        <f>VLOOKUP($B$2,'Standard Deposition Curves'!$B$24:$OL$29,(A97/2+1),FALSE)</f>
        <v>2.4252618510000002E-3</v>
      </c>
      <c r="C97">
        <f t="shared" si="7"/>
        <v>2.3933726881666664E-3</v>
      </c>
      <c r="D97">
        <f t="shared" si="8"/>
        <v>2.3933726881666664E-3</v>
      </c>
      <c r="E97">
        <f t="shared" si="9"/>
        <v>2.3933726881666664E-3</v>
      </c>
      <c r="F97">
        <f t="shared" si="10"/>
        <v>2.2833311339090908E-3</v>
      </c>
      <c r="G97">
        <f t="shared" si="11"/>
        <v>1.9614681567647063E-3</v>
      </c>
      <c r="H97">
        <v>152</v>
      </c>
    </row>
    <row r="98" spans="1:8" x14ac:dyDescent="0.25">
      <c r="A98">
        <v>154</v>
      </c>
      <c r="B98">
        <f>VLOOKUP($B$2,'Standard Deposition Curves'!$B$24:$OL$29,(A98/2+1),FALSE)</f>
        <v>2.3932479939999998E-3</v>
      </c>
      <c r="C98">
        <f t="shared" si="7"/>
        <v>2.3623114705000003E-3</v>
      </c>
      <c r="D98">
        <f t="shared" si="8"/>
        <v>2.3623114705000003E-3</v>
      </c>
      <c r="E98">
        <f t="shared" si="9"/>
        <v>2.3623114705000003E-3</v>
      </c>
      <c r="F98">
        <f t="shared" si="10"/>
        <v>2.2571643189999995E-3</v>
      </c>
      <c r="G98">
        <f t="shared" si="11"/>
        <v>1.9469319667450987E-3</v>
      </c>
      <c r="H98">
        <v>154</v>
      </c>
    </row>
    <row r="99" spans="1:8" x14ac:dyDescent="0.25">
      <c r="A99">
        <v>156</v>
      </c>
      <c r="B99">
        <f>VLOOKUP($B$2,'Standard Deposition Curves'!$B$24:$OL$29,(A99/2+1),FALSE)</f>
        <v>2.361982302E-3</v>
      </c>
      <c r="C99">
        <f t="shared" si="7"/>
        <v>2.3328965131666668E-3</v>
      </c>
      <c r="D99">
        <f t="shared" si="8"/>
        <v>2.3328965131666668E-3</v>
      </c>
      <c r="E99">
        <f t="shared" si="9"/>
        <v>2.3328965131666668E-3</v>
      </c>
      <c r="F99">
        <f t="shared" si="10"/>
        <v>2.2320684049090909E-3</v>
      </c>
      <c r="G99">
        <f t="shared" si="11"/>
        <v>1.9329015066078439E-3</v>
      </c>
      <c r="H99">
        <v>156</v>
      </c>
    </row>
    <row r="100" spans="1:8" x14ac:dyDescent="0.25">
      <c r="A100">
        <v>158</v>
      </c>
      <c r="B100">
        <f>VLOOKUP($B$2,'Standard Deposition Curves'!$B$24:$OL$29,(A100/2+1),FALSE)</f>
        <v>2.3326916210000001E-3</v>
      </c>
      <c r="C100">
        <f t="shared" si="7"/>
        <v>2.304739515333333E-3</v>
      </c>
      <c r="D100">
        <f t="shared" si="8"/>
        <v>2.304739515333333E-3</v>
      </c>
      <c r="E100">
        <f t="shared" si="9"/>
        <v>2.304739515333333E-3</v>
      </c>
      <c r="F100">
        <f t="shared" si="10"/>
        <v>2.2080504694545451E-3</v>
      </c>
      <c r="G100">
        <f t="shared" si="11"/>
        <v>1.9193701333725499E-3</v>
      </c>
      <c r="H100">
        <v>158</v>
      </c>
    </row>
    <row r="101" spans="1:8" x14ac:dyDescent="0.25">
      <c r="A101">
        <v>160</v>
      </c>
      <c r="B101">
        <f>VLOOKUP($B$2,'Standard Deposition Curves'!$B$24:$OL$29,(A101/2+1),FALSE)</f>
        <v>2.3046302929999995E-3</v>
      </c>
      <c r="C101">
        <f t="shared" si="7"/>
        <v>2.2775460528333328E-3</v>
      </c>
      <c r="D101">
        <f t="shared" si="8"/>
        <v>2.2775460528333328E-3</v>
      </c>
      <c r="E101">
        <f t="shared" si="9"/>
        <v>2.2775460528333328E-3</v>
      </c>
      <c r="F101">
        <f t="shared" si="10"/>
        <v>2.1850345311818179E-3</v>
      </c>
      <c r="G101">
        <f t="shared" si="11"/>
        <v>1.9063148308431383E-3</v>
      </c>
      <c r="H101">
        <v>160</v>
      </c>
    </row>
    <row r="102" spans="1:8" x14ac:dyDescent="0.25">
      <c r="A102">
        <v>162</v>
      </c>
      <c r="B102">
        <f>VLOOKUP($B$2,'Standard Deposition Curves'!$B$24:$OL$29,(A102/2+1),FALSE)</f>
        <v>2.2772242989999997E-3</v>
      </c>
      <c r="C102">
        <f t="shared" si="7"/>
        <v>2.2519027323333329E-3</v>
      </c>
      <c r="D102">
        <f t="shared" si="8"/>
        <v>2.2519027323333329E-3</v>
      </c>
      <c r="E102">
        <f t="shared" si="9"/>
        <v>2.2519027323333329E-3</v>
      </c>
      <c r="F102">
        <f t="shared" si="10"/>
        <v>2.1629338949999996E-3</v>
      </c>
      <c r="G102">
        <f t="shared" si="11"/>
        <v>1.8937056302745106E-3</v>
      </c>
      <c r="H102">
        <v>162</v>
      </c>
    </row>
    <row r="103" spans="1:8" x14ac:dyDescent="0.25">
      <c r="A103">
        <v>164</v>
      </c>
      <c r="B103">
        <f>VLOOKUP($B$2,'Standard Deposition Curves'!$B$24:$OL$29,(A103/2+1),FALSE)</f>
        <v>2.2517488279999998E-3</v>
      </c>
      <c r="C103">
        <f t="shared" si="7"/>
        <v>2.2273432113333333E-3</v>
      </c>
      <c r="D103">
        <f t="shared" si="8"/>
        <v>2.2273432113333333E-3</v>
      </c>
      <c r="E103">
        <f t="shared" si="9"/>
        <v>2.2273432113333333E-3</v>
      </c>
      <c r="F103">
        <f t="shared" si="10"/>
        <v>2.1417542019999997E-3</v>
      </c>
      <c r="G103">
        <f t="shared" si="11"/>
        <v>1.8815217452745109E-3</v>
      </c>
      <c r="H103">
        <v>164</v>
      </c>
    </row>
    <row r="104" spans="1:8" x14ac:dyDescent="0.25">
      <c r="A104">
        <v>166</v>
      </c>
      <c r="B104">
        <f>VLOOKUP($B$2,'Standard Deposition Curves'!$B$24:$OL$29,(A104/2+1),FALSE)</f>
        <v>2.2271967829999998E-3</v>
      </c>
      <c r="C104">
        <f t="shared" si="7"/>
        <v>2.2036349646666667E-3</v>
      </c>
      <c r="D104">
        <f t="shared" si="8"/>
        <v>2.2036349646666667E-3</v>
      </c>
      <c r="E104">
        <f t="shared" si="9"/>
        <v>2.2036349646666667E-3</v>
      </c>
      <c r="F104">
        <f t="shared" si="10"/>
        <v>2.1213252990909086E-3</v>
      </c>
      <c r="G104">
        <f t="shared" si="11"/>
        <v>1.8697063432745109E-3</v>
      </c>
      <c r="H104">
        <v>166</v>
      </c>
    </row>
    <row r="105" spans="1:8" x14ac:dyDescent="0.25">
      <c r="A105">
        <v>168</v>
      </c>
      <c r="B105">
        <f>VLOOKUP($B$2,'Standard Deposition Curves'!$B$24:$OL$29,(A105/2+1),FALSE)</f>
        <v>2.2035233079999998E-3</v>
      </c>
      <c r="C105">
        <f t="shared" si="7"/>
        <v>2.1807029701666663E-3</v>
      </c>
      <c r="D105">
        <f t="shared" si="8"/>
        <v>2.1807029701666663E-3</v>
      </c>
      <c r="E105">
        <f t="shared" si="9"/>
        <v>2.1807029701666663E-3</v>
      </c>
      <c r="F105">
        <f t="shared" si="10"/>
        <v>2.1015891204545448E-3</v>
      </c>
      <c r="G105">
        <f t="shared" si="11"/>
        <v>1.8582274650000008E-3</v>
      </c>
      <c r="H105">
        <v>168</v>
      </c>
    </row>
    <row r="106" spans="1:8" x14ac:dyDescent="0.25">
      <c r="A106">
        <v>170</v>
      </c>
      <c r="B106">
        <f>VLOOKUP($B$2,'Standard Deposition Curves'!$B$24:$OL$29,(A106/2+1),FALSE)</f>
        <v>2.1805197729999996E-3</v>
      </c>
      <c r="C106">
        <f t="shared" si="7"/>
        <v>2.158734724E-3</v>
      </c>
      <c r="D106">
        <f t="shared" si="8"/>
        <v>2.158734724E-3</v>
      </c>
      <c r="E106">
        <f t="shared" si="9"/>
        <v>2.158734724E-3</v>
      </c>
      <c r="F106">
        <f t="shared" si="10"/>
        <v>2.082593837272727E-3</v>
      </c>
      <c r="G106">
        <f t="shared" si="11"/>
        <v>1.8470787221960792E-3</v>
      </c>
      <c r="H106">
        <v>170</v>
      </c>
    </row>
    <row r="107" spans="1:8" x14ac:dyDescent="0.25">
      <c r="A107">
        <v>172</v>
      </c>
      <c r="B107">
        <f>VLOOKUP($B$2,'Standard Deposition Curves'!$B$24:$OL$29,(A107/2+1),FALSE)</f>
        <v>2.1586154210000001E-3</v>
      </c>
      <c r="C107">
        <f t="shared" si="7"/>
        <v>2.1375859846666668E-3</v>
      </c>
      <c r="D107">
        <f t="shared" si="8"/>
        <v>2.1375859846666668E-3</v>
      </c>
      <c r="E107">
        <f t="shared" si="9"/>
        <v>2.1375859846666668E-3</v>
      </c>
      <c r="F107">
        <f t="shared" si="10"/>
        <v>2.0642789553636364E-3</v>
      </c>
      <c r="G107">
        <f t="shared" si="11"/>
        <v>1.8362516908235302E-3</v>
      </c>
      <c r="H107">
        <v>172</v>
      </c>
    </row>
    <row r="108" spans="1:8" x14ac:dyDescent="0.25">
      <c r="A108">
        <v>174</v>
      </c>
      <c r="B108">
        <f>VLOOKUP($B$2,'Standard Deposition Curves'!$B$24:$OL$29,(A108/2+1),FALSE)</f>
        <v>2.1374268869999999E-3</v>
      </c>
      <c r="C108">
        <f t="shared" si="7"/>
        <v>2.1173306091666661E-3</v>
      </c>
      <c r="D108">
        <f t="shared" si="8"/>
        <v>2.1173306091666661E-3</v>
      </c>
      <c r="E108">
        <f t="shared" si="9"/>
        <v>2.1173306091666661E-3</v>
      </c>
      <c r="F108">
        <f t="shared" si="10"/>
        <v>2.0465698303636362E-3</v>
      </c>
      <c r="G108">
        <f t="shared" si="11"/>
        <v>1.8257274105490202E-3</v>
      </c>
      <c r="H108">
        <v>174</v>
      </c>
    </row>
    <row r="109" spans="1:8" x14ac:dyDescent="0.25">
      <c r="A109">
        <v>176</v>
      </c>
      <c r="B109">
        <f>VLOOKUP($B$2,'Standard Deposition Curves'!$B$24:$OL$29,(A109/2+1),FALSE)</f>
        <v>2.1171929389999997E-3</v>
      </c>
      <c r="C109">
        <f t="shared" si="7"/>
        <v>2.0979748811666664E-3</v>
      </c>
      <c r="D109">
        <f t="shared" si="8"/>
        <v>2.0979748811666664E-3</v>
      </c>
      <c r="E109">
        <f t="shared" si="9"/>
        <v>2.0979748811666664E-3</v>
      </c>
      <c r="F109">
        <f t="shared" si="10"/>
        <v>2.0294664857272724E-3</v>
      </c>
      <c r="G109">
        <f t="shared" si="11"/>
        <v>1.8154990096470593E-3</v>
      </c>
      <c r="H109">
        <v>176</v>
      </c>
    </row>
    <row r="110" spans="1:8" x14ac:dyDescent="0.25">
      <c r="A110">
        <v>178</v>
      </c>
      <c r="B110">
        <f>VLOOKUP($B$2,'Standard Deposition Curves'!$B$24:$OL$29,(A110/2+1),FALSE)</f>
        <v>2.097785012E-3</v>
      </c>
      <c r="C110">
        <f t="shared" si="7"/>
        <v>2.0795622511666665E-3</v>
      </c>
      <c r="D110">
        <f t="shared" si="8"/>
        <v>2.0795622511666665E-3</v>
      </c>
      <c r="E110">
        <f t="shared" si="9"/>
        <v>2.0795622511666665E-3</v>
      </c>
      <c r="F110">
        <f t="shared" si="10"/>
        <v>2.012939690272727E-3</v>
      </c>
      <c r="G110">
        <f t="shared" si="11"/>
        <v>1.8055735790784319E-3</v>
      </c>
      <c r="H110">
        <v>178</v>
      </c>
    </row>
    <row r="111" spans="1:8" x14ac:dyDescent="0.25">
      <c r="A111">
        <v>180</v>
      </c>
      <c r="B111">
        <f>VLOOKUP($B$2,'Standard Deposition Curves'!$B$24:$OL$29,(A111/2+1),FALSE)</f>
        <v>2.0795162999999997E-3</v>
      </c>
      <c r="C111">
        <f t="shared" si="7"/>
        <v>2.061642859333333E-3</v>
      </c>
      <c r="D111">
        <f t="shared" si="8"/>
        <v>2.061642859333333E-3</v>
      </c>
      <c r="E111">
        <f t="shared" si="9"/>
        <v>2.061642859333333E-3</v>
      </c>
      <c r="F111">
        <f t="shared" si="10"/>
        <v>1.9970440375454545E-3</v>
      </c>
      <c r="G111">
        <f t="shared" si="11"/>
        <v>1.7959419426274513E-3</v>
      </c>
      <c r="H111">
        <v>180</v>
      </c>
    </row>
    <row r="112" spans="1:8" x14ac:dyDescent="0.25">
      <c r="A112">
        <v>182</v>
      </c>
      <c r="B112">
        <f>VLOOKUP($B$2,'Standard Deposition Curves'!$B$24:$OL$29,(A112/2+1),FALSE)</f>
        <v>2.0615232949999997E-3</v>
      </c>
      <c r="C112">
        <f t="shared" si="7"/>
        <v>2.0442574824999994E-3</v>
      </c>
      <c r="D112">
        <f t="shared" si="8"/>
        <v>2.0442574824999994E-3</v>
      </c>
      <c r="E112">
        <f t="shared" si="9"/>
        <v>2.0442574824999994E-3</v>
      </c>
      <c r="F112">
        <f t="shared" si="10"/>
        <v>1.9817859657272727E-3</v>
      </c>
      <c r="G112">
        <f t="shared" si="11"/>
        <v>1.7865647360980395E-3</v>
      </c>
      <c r="H112">
        <v>182</v>
      </c>
    </row>
    <row r="113" spans="1:8" x14ac:dyDescent="0.25">
      <c r="A113">
        <v>184</v>
      </c>
      <c r="B113">
        <f>VLOOKUP($B$2,'Standard Deposition Curves'!$B$24:$OL$29,(A113/2+1),FALSE)</f>
        <v>2.0442476759999998E-3</v>
      </c>
      <c r="C113">
        <f t="shared" si="7"/>
        <v>2.027078346333333E-3</v>
      </c>
      <c r="D113">
        <f t="shared" si="8"/>
        <v>2.027078346333333E-3</v>
      </c>
      <c r="E113">
        <f t="shared" si="9"/>
        <v>2.027078346333333E-3</v>
      </c>
      <c r="F113">
        <f t="shared" si="10"/>
        <v>1.9671841487272725E-3</v>
      </c>
      <c r="G113">
        <f t="shared" si="11"/>
        <v>1.7774252108823533E-3</v>
      </c>
      <c r="H113">
        <v>184</v>
      </c>
    </row>
    <row r="114" spans="1:8" x14ac:dyDescent="0.25">
      <c r="A114">
        <v>186</v>
      </c>
      <c r="B114">
        <f>VLOOKUP($B$2,'Standard Deposition Curves'!$B$24:$OL$29,(A114/2+1),FALSE)</f>
        <v>2.0270308959999999E-3</v>
      </c>
      <c r="C114">
        <f t="shared" si="7"/>
        <v>2.0103335601666665E-3</v>
      </c>
      <c r="D114">
        <f t="shared" si="8"/>
        <v>2.0103335601666665E-3</v>
      </c>
      <c r="E114">
        <f t="shared" si="9"/>
        <v>2.0103335601666665E-3</v>
      </c>
      <c r="F114">
        <f t="shared" si="10"/>
        <v>1.9531904759999999E-3</v>
      </c>
      <c r="G114">
        <f t="shared" si="11"/>
        <v>1.7685060083137256E-3</v>
      </c>
      <c r="H114">
        <v>186</v>
      </c>
    </row>
    <row r="115" spans="1:8" x14ac:dyDescent="0.25">
      <c r="A115">
        <v>188</v>
      </c>
      <c r="B115">
        <f>VLOOKUP($B$2,'Standard Deposition Curves'!$B$24:$OL$29,(A115/2+1),FALSE)</f>
        <v>2.0100988179999999E-3</v>
      </c>
      <c r="C115">
        <f t="shared" si="7"/>
        <v>1.9945759436666667E-3</v>
      </c>
      <c r="D115">
        <f t="shared" si="8"/>
        <v>1.9945759436666667E-3</v>
      </c>
      <c r="E115">
        <f t="shared" si="9"/>
        <v>1.9945759436666667E-3</v>
      </c>
      <c r="F115">
        <f t="shared" si="10"/>
        <v>1.9398026374545455E-3</v>
      </c>
      <c r="G115">
        <f t="shared" si="11"/>
        <v>1.7598039101176471E-3</v>
      </c>
      <c r="H115">
        <v>188</v>
      </c>
    </row>
    <row r="116" spans="1:8" x14ac:dyDescent="0.25">
      <c r="A116">
        <v>190</v>
      </c>
      <c r="B116">
        <f>VLOOKUP($B$2,'Standard Deposition Curves'!$B$24:$OL$29,(A116/2+1),FALSE)</f>
        <v>1.9945751930000003E-3</v>
      </c>
      <c r="C116">
        <f t="shared" si="7"/>
        <v>1.9791024211666662E-3</v>
      </c>
      <c r="D116">
        <f t="shared" si="8"/>
        <v>1.9791024211666662E-3</v>
      </c>
      <c r="E116">
        <f t="shared" si="9"/>
        <v>1.9791024211666662E-3</v>
      </c>
      <c r="F116">
        <f t="shared" si="10"/>
        <v>1.9270231440909091E-3</v>
      </c>
      <c r="G116">
        <f t="shared" si="11"/>
        <v>1.7513159095882351E-3</v>
      </c>
      <c r="H116">
        <v>190</v>
      </c>
    </row>
    <row r="117" spans="1:8" x14ac:dyDescent="0.25">
      <c r="A117">
        <v>192</v>
      </c>
      <c r="B117">
        <f>VLOOKUP($B$2,'Standard Deposition Curves'!$B$24:$OL$29,(A117/2+1),FALSE)</f>
        <v>1.9790560719999996E-3</v>
      </c>
      <c r="C117">
        <f t="shared" si="7"/>
        <v>1.9639343919999998E-3</v>
      </c>
      <c r="D117">
        <f t="shared" si="8"/>
        <v>1.9639343919999998E-3</v>
      </c>
      <c r="E117">
        <f t="shared" si="9"/>
        <v>1.9639343919999998E-3</v>
      </c>
      <c r="F117">
        <f t="shared" si="10"/>
        <v>1.914647048363636E-3</v>
      </c>
      <c r="G117">
        <f t="shared" si="11"/>
        <v>1.7429991933725489E-3</v>
      </c>
      <c r="H117">
        <v>192</v>
      </c>
    </row>
    <row r="118" spans="1:8" x14ac:dyDescent="0.25">
      <c r="A118">
        <v>194</v>
      </c>
      <c r="B118">
        <f>VLOOKUP($B$2,'Standard Deposition Curves'!$B$24:$OL$29,(A118/2+1),FALSE)</f>
        <v>1.9638150460000001E-3</v>
      </c>
      <c r="C118">
        <f t="shared" si="7"/>
        <v>1.9493956031666666E-3</v>
      </c>
      <c r="D118">
        <f t="shared" si="8"/>
        <v>1.9493956031666666E-3</v>
      </c>
      <c r="E118">
        <f t="shared" si="9"/>
        <v>1.9493956031666666E-3</v>
      </c>
      <c r="F118">
        <f t="shared" si="10"/>
        <v>1.9026341957272728E-3</v>
      </c>
      <c r="G118">
        <f t="shared" si="11"/>
        <v>1.7348636141176464E-3</v>
      </c>
      <c r="H118">
        <v>194</v>
      </c>
    </row>
    <row r="119" spans="1:8" x14ac:dyDescent="0.25">
      <c r="A119">
        <v>196</v>
      </c>
      <c r="B119">
        <f>VLOOKUP($B$2,'Standard Deposition Curves'!$B$24:$OL$29,(A119/2+1),FALSE)</f>
        <v>1.9492900959999998E-3</v>
      </c>
      <c r="C119">
        <f t="shared" si="7"/>
        <v>1.9356359473333333E-3</v>
      </c>
      <c r="D119">
        <f t="shared" si="8"/>
        <v>1.9356359473333333E-3</v>
      </c>
      <c r="E119">
        <f t="shared" si="9"/>
        <v>1.9356359473333333E-3</v>
      </c>
      <c r="F119">
        <f t="shared" si="10"/>
        <v>1.8909812539999995E-3</v>
      </c>
      <c r="G119">
        <f t="shared" si="11"/>
        <v>1.7269146401176466E-3</v>
      </c>
      <c r="H119">
        <v>196</v>
      </c>
    </row>
    <row r="120" spans="1:8" x14ac:dyDescent="0.25">
      <c r="A120">
        <v>198</v>
      </c>
      <c r="B120">
        <f>VLOOKUP($B$2,'Standard Deposition Curves'!$B$24:$OL$29,(A120/2+1),FALSE)</f>
        <v>1.935398189E-3</v>
      </c>
      <c r="C120">
        <f t="shared" si="7"/>
        <v>1.9231345044999999E-3</v>
      </c>
      <c r="D120">
        <f t="shared" si="8"/>
        <v>1.9231345044999999E-3</v>
      </c>
      <c r="E120">
        <f t="shared" si="9"/>
        <v>1.9231345044999999E-3</v>
      </c>
      <c r="F120">
        <f t="shared" si="10"/>
        <v>1.8796743888181817E-3</v>
      </c>
      <c r="G120">
        <f t="shared" si="11"/>
        <v>1.7191507480196072E-3</v>
      </c>
      <c r="H120">
        <v>198</v>
      </c>
    </row>
    <row r="121" spans="1:8" x14ac:dyDescent="0.25">
      <c r="A121">
        <v>200</v>
      </c>
      <c r="B121">
        <f>VLOOKUP($B$2,'Standard Deposition Curves'!$B$24:$OL$29,(A121/2+1),FALSE)</f>
        <v>1.9229328319999997E-3</v>
      </c>
      <c r="C121">
        <f t="shared" si="7"/>
        <v>1.9117576966666665E-3</v>
      </c>
      <c r="D121">
        <f t="shared" si="8"/>
        <v>1.9117576966666665E-3</v>
      </c>
      <c r="E121">
        <f t="shared" si="9"/>
        <v>1.9117576966666665E-3</v>
      </c>
      <c r="F121">
        <f t="shared" si="10"/>
        <v>1.8688015103636363E-3</v>
      </c>
      <c r="G121">
        <f t="shared" si="11"/>
        <v>1.7115702655686269E-3</v>
      </c>
      <c r="H121">
        <v>200</v>
      </c>
    </row>
    <row r="122" spans="1:8" x14ac:dyDescent="0.25">
      <c r="A122">
        <v>202</v>
      </c>
      <c r="B122">
        <f>VLOOKUP($B$2,'Standard Deposition Curves'!$B$24:$OL$29,(A122/2+1),FALSE)</f>
        <v>1.9116775099999998E-3</v>
      </c>
      <c r="C122">
        <f t="shared" si="7"/>
        <v>1.9009346696666665E-3</v>
      </c>
      <c r="D122">
        <f t="shared" si="8"/>
        <v>1.9009346696666665E-3</v>
      </c>
      <c r="E122">
        <f t="shared" si="9"/>
        <v>1.9009346696666665E-3</v>
      </c>
      <c r="F122">
        <f t="shared" si="10"/>
        <v>1.858273627454545E-3</v>
      </c>
      <c r="G122">
        <f t="shared" si="11"/>
        <v>1.7041440284705875E-3</v>
      </c>
      <c r="H122">
        <v>202</v>
      </c>
    </row>
    <row r="123" spans="1:8" x14ac:dyDescent="0.25">
      <c r="A123">
        <v>204</v>
      </c>
      <c r="B123">
        <f>VLOOKUP($B$2,'Standard Deposition Curves'!$B$24:$OL$29,(A123/2+1),FALSE)</f>
        <v>1.9009033079999999E-3</v>
      </c>
      <c r="C123">
        <f t="shared" si="7"/>
        <v>1.8903228473333333E-3</v>
      </c>
      <c r="D123">
        <f t="shared" si="8"/>
        <v>1.8903228473333333E-3</v>
      </c>
      <c r="E123">
        <f t="shared" si="9"/>
        <v>1.8903228473333333E-3</v>
      </c>
      <c r="F123">
        <f t="shared" si="10"/>
        <v>1.8479573179999999E-3</v>
      </c>
      <c r="G123">
        <f t="shared" si="11"/>
        <v>1.696847415509803E-3</v>
      </c>
      <c r="H123">
        <v>204</v>
      </c>
    </row>
    <row r="124" spans="1:8" x14ac:dyDescent="0.25">
      <c r="A124">
        <v>206</v>
      </c>
      <c r="B124">
        <f>VLOOKUP($B$2,'Standard Deposition Curves'!$B$24:$OL$29,(A124/2+1),FALSE)</f>
        <v>1.8903172759999998E-3</v>
      </c>
      <c r="C124">
        <f t="shared" si="7"/>
        <v>1.8798167258333332E-3</v>
      </c>
      <c r="D124">
        <f t="shared" si="8"/>
        <v>1.8798167258333332E-3</v>
      </c>
      <c r="E124">
        <f t="shared" si="9"/>
        <v>1.8798167258333332E-3</v>
      </c>
      <c r="F124">
        <f t="shared" si="10"/>
        <v>1.837925629272727E-3</v>
      </c>
      <c r="G124">
        <f t="shared" si="11"/>
        <v>1.6896716128039213E-3</v>
      </c>
      <c r="H124">
        <v>206</v>
      </c>
    </row>
    <row r="125" spans="1:8" x14ac:dyDescent="0.25">
      <c r="A125">
        <v>208</v>
      </c>
      <c r="B125">
        <f>VLOOKUP($B$2,'Standard Deposition Curves'!$B$24:$OL$29,(A125/2+1),FALSE)</f>
        <v>1.879764672E-3</v>
      </c>
      <c r="C125">
        <f t="shared" si="7"/>
        <v>1.8693833959999998E-3</v>
      </c>
      <c r="D125">
        <f t="shared" si="8"/>
        <v>1.8693833959999998E-3</v>
      </c>
      <c r="E125">
        <f t="shared" si="9"/>
        <v>1.8693833959999998E-3</v>
      </c>
      <c r="F125">
        <f t="shared" si="10"/>
        <v>1.828182628090909E-3</v>
      </c>
      <c r="G125">
        <f t="shared" si="11"/>
        <v>1.682623503352941E-3</v>
      </c>
      <c r="H125">
        <v>208</v>
      </c>
    </row>
    <row r="126" spans="1:8" x14ac:dyDescent="0.25">
      <c r="A126">
        <v>210</v>
      </c>
      <c r="B126">
        <f>VLOOKUP($B$2,'Standard Deposition Curves'!$B$24:$OL$29,(A126/2+1),FALSE)</f>
        <v>1.8695243909999998E-3</v>
      </c>
      <c r="C126">
        <f t="shared" si="7"/>
        <v>1.8583652739999998E-3</v>
      </c>
      <c r="D126">
        <f t="shared" si="8"/>
        <v>1.8583652739999998E-3</v>
      </c>
      <c r="E126">
        <f t="shared" si="9"/>
        <v>1.8583652739999998E-3</v>
      </c>
      <c r="F126">
        <f t="shared" si="10"/>
        <v>1.8187237410909089E-3</v>
      </c>
      <c r="G126">
        <f t="shared" si="11"/>
        <v>1.6756996123921564E-3</v>
      </c>
      <c r="H126">
        <v>210</v>
      </c>
    </row>
    <row r="127" spans="1:8" x14ac:dyDescent="0.25">
      <c r="A127">
        <v>212</v>
      </c>
      <c r="B127">
        <f>VLOOKUP($B$2,'Standard Deposition Curves'!$B$24:$OL$29,(A127/2+1),FALSE)</f>
        <v>1.8584381399999999E-3</v>
      </c>
      <c r="C127">
        <f t="shared" si="7"/>
        <v>1.8469549331666668E-3</v>
      </c>
      <c r="D127">
        <f t="shared" si="8"/>
        <v>1.8469549331666668E-3</v>
      </c>
      <c r="E127">
        <f t="shared" si="9"/>
        <v>1.8469549331666668E-3</v>
      </c>
      <c r="F127">
        <f t="shared" si="10"/>
        <v>1.8094506365454544E-3</v>
      </c>
      <c r="G127">
        <f t="shared" si="11"/>
        <v>1.668877382705882E-3</v>
      </c>
      <c r="H127">
        <v>212</v>
      </c>
    </row>
    <row r="128" spans="1:8" x14ac:dyDescent="0.25">
      <c r="A128">
        <v>214</v>
      </c>
      <c r="B128">
        <f>VLOOKUP($B$2,'Standard Deposition Curves'!$B$24:$OL$29,(A128/2+1),FALSE)</f>
        <v>1.8469146930000001E-3</v>
      </c>
      <c r="C128">
        <f t="shared" si="7"/>
        <v>1.8357266699999999E-3</v>
      </c>
      <c r="D128">
        <f t="shared" si="8"/>
        <v>1.8357266699999999E-3</v>
      </c>
      <c r="E128">
        <f t="shared" si="9"/>
        <v>1.8357266699999999E-3</v>
      </c>
      <c r="F128">
        <f t="shared" si="10"/>
        <v>1.8004659720909089E-3</v>
      </c>
      <c r="G128">
        <f t="shared" si="11"/>
        <v>1.6621719560784309E-3</v>
      </c>
      <c r="H128">
        <v>214</v>
      </c>
    </row>
    <row r="129" spans="1:8" x14ac:dyDescent="0.25">
      <c r="A129">
        <v>216</v>
      </c>
      <c r="B129">
        <f>VLOOKUP($B$2,'Standard Deposition Curves'!$B$24:$OL$29,(A129/2+1),FALSE)</f>
        <v>1.8356326869999997E-3</v>
      </c>
      <c r="C129">
        <f t="shared" si="7"/>
        <v>1.825181254833333E-3</v>
      </c>
      <c r="D129">
        <f t="shared" si="8"/>
        <v>1.825181254833333E-3</v>
      </c>
      <c r="E129">
        <f t="shared" si="9"/>
        <v>1.825181254833333E-3</v>
      </c>
      <c r="F129">
        <f t="shared" si="10"/>
        <v>1.7918297933636363E-3</v>
      </c>
      <c r="G129">
        <f t="shared" si="11"/>
        <v>1.6555929243529408E-3</v>
      </c>
      <c r="H129">
        <v>216</v>
      </c>
    </row>
    <row r="130" spans="1:8" x14ac:dyDescent="0.25">
      <c r="A130">
        <v>218</v>
      </c>
      <c r="B130">
        <f>VLOOKUP($B$2,'Standard Deposition Curves'!$B$24:$OL$29,(A130/2+1),FALSE)</f>
        <v>1.8249145789999998E-3</v>
      </c>
      <c r="C130">
        <f t="shared" si="7"/>
        <v>1.8158711338333332E-3</v>
      </c>
      <c r="D130">
        <f t="shared" si="8"/>
        <v>1.8158711338333332E-3</v>
      </c>
      <c r="E130">
        <f t="shared" si="9"/>
        <v>1.8158711338333332E-3</v>
      </c>
      <c r="F130">
        <f t="shared" si="10"/>
        <v>1.7835145595454548E-3</v>
      </c>
      <c r="G130">
        <f t="shared" si="11"/>
        <v>1.6491281450588234E-3</v>
      </c>
      <c r="H130">
        <v>218</v>
      </c>
    </row>
    <row r="131" spans="1:8" x14ac:dyDescent="0.25">
      <c r="A131">
        <v>220</v>
      </c>
      <c r="B131">
        <f>VLOOKUP($B$2,'Standard Deposition Curves'!$B$24:$OL$29,(A131/2+1),FALSE)</f>
        <v>1.8157965259999998E-3</v>
      </c>
      <c r="C131">
        <f t="shared" si="7"/>
        <v>1.8070831853333332E-3</v>
      </c>
      <c r="D131">
        <f t="shared" si="8"/>
        <v>1.8070831853333332E-3</v>
      </c>
      <c r="E131">
        <f t="shared" si="9"/>
        <v>1.8070831853333332E-3</v>
      </c>
      <c r="F131">
        <f t="shared" si="10"/>
        <v>1.7754635537272725E-3</v>
      </c>
      <c r="G131">
        <f t="shared" si="11"/>
        <v>1.6427569345882351E-3</v>
      </c>
      <c r="H131">
        <v>220</v>
      </c>
    </row>
    <row r="132" spans="1:8" x14ac:dyDescent="0.25">
      <c r="A132">
        <v>222</v>
      </c>
      <c r="B132">
        <f>VLOOKUP($B$2,'Standard Deposition Curves'!$B$24:$OL$29,(A132/2+1),FALSE)</f>
        <v>1.80712612E-3</v>
      </c>
      <c r="C132">
        <f t="shared" si="7"/>
        <v>1.7984122126666665E-3</v>
      </c>
      <c r="D132">
        <f t="shared" si="8"/>
        <v>1.7984122126666665E-3</v>
      </c>
      <c r="E132">
        <f t="shared" si="9"/>
        <v>1.7984122126666665E-3</v>
      </c>
      <c r="F132">
        <f t="shared" si="10"/>
        <v>1.7674608453636361E-3</v>
      </c>
      <c r="G132">
        <f t="shared" si="11"/>
        <v>1.6364395831372546E-3</v>
      </c>
      <c r="H132">
        <v>222</v>
      </c>
    </row>
    <row r="133" spans="1:8" x14ac:dyDescent="0.25">
      <c r="A133">
        <v>224</v>
      </c>
      <c r="B133">
        <f>VLOOKUP($B$2,'Standard Deposition Curves'!$B$24:$OL$29,(A133/2+1),FALSE)</f>
        <v>1.798198106E-3</v>
      </c>
      <c r="C133">
        <f t="shared" si="7"/>
        <v>1.7905935495E-3</v>
      </c>
      <c r="D133">
        <f t="shared" si="8"/>
        <v>1.7905935495E-3</v>
      </c>
      <c r="E133">
        <f t="shared" si="9"/>
        <v>1.7905935495E-3</v>
      </c>
      <c r="F133">
        <f t="shared" si="10"/>
        <v>1.7595166831818178E-3</v>
      </c>
      <c r="G133">
        <f t="shared" si="11"/>
        <v>1.6301579078627448E-3</v>
      </c>
      <c r="H133">
        <v>224</v>
      </c>
    </row>
    <row r="134" spans="1:8" x14ac:dyDescent="0.25">
      <c r="A134">
        <v>226</v>
      </c>
      <c r="B134">
        <f>VLOOKUP($B$2,'Standard Deposition Curves'!$B$24:$OL$29,(A134/2+1),FALSE)</f>
        <v>1.7905547319999999E-3</v>
      </c>
      <c r="C134">
        <f t="shared" si="7"/>
        <v>1.7831414498333334E-3</v>
      </c>
      <c r="D134">
        <f t="shared" si="8"/>
        <v>1.7831414498333334E-3</v>
      </c>
      <c r="E134">
        <f t="shared" si="9"/>
        <v>1.7831414498333334E-3</v>
      </c>
      <c r="F134">
        <f t="shared" si="10"/>
        <v>1.7516815136363634E-3</v>
      </c>
      <c r="G134">
        <f t="shared" si="11"/>
        <v>1.6239185426470588E-3</v>
      </c>
      <c r="H134">
        <v>226</v>
      </c>
    </row>
    <row r="135" spans="1:8" x14ac:dyDescent="0.25">
      <c r="A135">
        <v>228</v>
      </c>
      <c r="B135">
        <f>VLOOKUP($B$2,'Standard Deposition Curves'!$B$24:$OL$29,(A135/2+1),FALSE)</f>
        <v>1.7831442630000002E-3</v>
      </c>
      <c r="C135">
        <f t="shared" si="7"/>
        <v>1.7755886939999996E-3</v>
      </c>
      <c r="D135">
        <f t="shared" si="8"/>
        <v>1.7755886939999996E-3</v>
      </c>
      <c r="E135">
        <f t="shared" si="9"/>
        <v>1.7755886939999996E-3</v>
      </c>
      <c r="F135">
        <f t="shared" si="10"/>
        <v>1.7438029513636366E-3</v>
      </c>
      <c r="G135">
        <f t="shared" si="11"/>
        <v>1.6177076158235295E-3</v>
      </c>
      <c r="H135">
        <v>228</v>
      </c>
    </row>
    <row r="136" spans="1:8" x14ac:dyDescent="0.25">
      <c r="A136">
        <v>230</v>
      </c>
      <c r="B136">
        <f>VLOOKUP($B$2,'Standard Deposition Curves'!$B$24:$OL$29,(A136/2+1),FALSE)</f>
        <v>1.7757169149999997E-3</v>
      </c>
      <c r="C136">
        <f t="shared" si="7"/>
        <v>1.7675674516666664E-3</v>
      </c>
      <c r="D136">
        <f t="shared" si="8"/>
        <v>1.7675674516666664E-3</v>
      </c>
      <c r="E136">
        <f t="shared" si="9"/>
        <v>1.7675674516666664E-3</v>
      </c>
      <c r="F136">
        <f t="shared" si="10"/>
        <v>1.7359465238181817E-3</v>
      </c>
      <c r="G136">
        <f t="shared" si="11"/>
        <v>1.6115248897058823E-3</v>
      </c>
      <c r="H136">
        <v>230</v>
      </c>
    </row>
    <row r="137" spans="1:8" x14ac:dyDescent="0.25">
      <c r="A137">
        <v>232</v>
      </c>
      <c r="B137">
        <f>VLOOKUP($B$2,'Standard Deposition Curves'!$B$24:$OL$29,(A137/2+1),FALSE)</f>
        <v>1.767520241E-3</v>
      </c>
      <c r="C137">
        <f t="shared" si="7"/>
        <v>1.7596440486666665E-3</v>
      </c>
      <c r="D137">
        <f t="shared" si="8"/>
        <v>1.7596440486666665E-3</v>
      </c>
      <c r="E137">
        <f t="shared" si="9"/>
        <v>1.7596440486666665E-3</v>
      </c>
      <c r="F137">
        <f t="shared" si="10"/>
        <v>1.7281563957272726E-3</v>
      </c>
      <c r="G137">
        <f t="shared" si="11"/>
        <v>1.605372659980392E-3</v>
      </c>
      <c r="H137">
        <v>232</v>
      </c>
    </row>
    <row r="138" spans="1:8" x14ac:dyDescent="0.25">
      <c r="A138">
        <v>234</v>
      </c>
      <c r="B138">
        <f>VLOOKUP($B$2,'Standard Deposition Curves'!$B$24:$OL$29,(A138/2+1),FALSE)</f>
        <v>1.7596068309999999E-3</v>
      </c>
      <c r="C138">
        <f t="shared" si="7"/>
        <v>1.7519064756666668E-3</v>
      </c>
      <c r="D138">
        <f t="shared" si="8"/>
        <v>1.7519064756666668E-3</v>
      </c>
      <c r="E138">
        <f t="shared" si="9"/>
        <v>1.7519064756666668E-3</v>
      </c>
      <c r="F138">
        <f t="shared" si="10"/>
        <v>1.7205560247272726E-3</v>
      </c>
      <c r="G138">
        <f t="shared" si="11"/>
        <v>1.5992711996470586E-3</v>
      </c>
      <c r="H138">
        <v>234</v>
      </c>
    </row>
    <row r="139" spans="1:8" x14ac:dyDescent="0.25">
      <c r="A139">
        <v>236</v>
      </c>
      <c r="B139">
        <f>VLOOKUP($B$2,'Standard Deposition Curves'!$B$24:$OL$29,(A139/2+1),FALSE)</f>
        <v>1.751916727E-3</v>
      </c>
      <c r="C139">
        <f t="shared" si="7"/>
        <v>1.7441551169999998E-3</v>
      </c>
      <c r="D139">
        <f t="shared" si="8"/>
        <v>1.7441551169999998E-3</v>
      </c>
      <c r="E139">
        <f t="shared" si="9"/>
        <v>1.7441551169999998E-3</v>
      </c>
      <c r="F139">
        <f t="shared" si="10"/>
        <v>1.7131094516363633E-3</v>
      </c>
      <c r="G139">
        <f t="shared" si="11"/>
        <v>1.5932145422549015E-3</v>
      </c>
      <c r="H139">
        <v>236</v>
      </c>
    </row>
    <row r="140" spans="1:8" x14ac:dyDescent="0.25">
      <c r="A140">
        <v>238</v>
      </c>
      <c r="B140">
        <f>VLOOKUP($B$2,'Standard Deposition Curves'!$B$24:$OL$29,(A140/2+1),FALSE)</f>
        <v>1.7441651149999998E-3</v>
      </c>
      <c r="C140">
        <f t="shared" si="7"/>
        <v>1.7362243181666664E-3</v>
      </c>
      <c r="D140">
        <f t="shared" si="8"/>
        <v>1.7362243181666664E-3</v>
      </c>
      <c r="E140">
        <f t="shared" si="9"/>
        <v>1.7362243181666664E-3</v>
      </c>
      <c r="F140">
        <f t="shared" si="10"/>
        <v>1.7058335916363637E-3</v>
      </c>
      <c r="G140">
        <f t="shared" si="11"/>
        <v>1.587194611745098E-3</v>
      </c>
      <c r="H140">
        <v>238</v>
      </c>
    </row>
    <row r="141" spans="1:8" x14ac:dyDescent="0.25">
      <c r="A141">
        <v>240</v>
      </c>
      <c r="B141">
        <f>VLOOKUP($B$2,'Standard Deposition Curves'!$B$24:$OL$29,(A141/2+1),FALSE)</f>
        <v>1.7363535150000001E-3</v>
      </c>
      <c r="C141">
        <f t="shared" si="7"/>
        <v>1.7278601311666664E-3</v>
      </c>
      <c r="D141">
        <f t="shared" si="8"/>
        <v>1.7278601311666664E-3</v>
      </c>
      <c r="E141">
        <f t="shared" si="9"/>
        <v>1.7278601311666664E-3</v>
      </c>
      <c r="F141">
        <f t="shared" si="10"/>
        <v>1.6988068713636362E-3</v>
      </c>
      <c r="G141">
        <f t="shared" si="11"/>
        <v>1.5812082412745097E-3</v>
      </c>
      <c r="H141">
        <v>240</v>
      </c>
    </row>
    <row r="142" spans="1:8" x14ac:dyDescent="0.25">
      <c r="A142">
        <v>242</v>
      </c>
      <c r="B142">
        <f>VLOOKUP($B$2,'Standard Deposition Curves'!$B$24:$OL$29,(A142/2+1),FALSE)</f>
        <v>1.7277667339999998E-3</v>
      </c>
      <c r="C142">
        <f t="shared" si="7"/>
        <v>1.7197898864999997E-3</v>
      </c>
      <c r="D142">
        <f t="shared" si="8"/>
        <v>1.7197898864999997E-3</v>
      </c>
      <c r="E142">
        <f t="shared" si="9"/>
        <v>1.7197898864999997E-3</v>
      </c>
      <c r="F142">
        <f t="shared" si="10"/>
        <v>1.6920075576363632E-3</v>
      </c>
      <c r="G142">
        <f t="shared" si="11"/>
        <v>1.5752394985098035E-3</v>
      </c>
      <c r="H142">
        <v>242</v>
      </c>
    </row>
    <row r="143" spans="1:8" x14ac:dyDescent="0.25">
      <c r="A143">
        <v>244</v>
      </c>
      <c r="B143">
        <f>VLOOKUP($B$2,'Standard Deposition Curves'!$B$24:$OL$29,(A143/2+1),FALSE)</f>
        <v>1.7197403359999999E-3</v>
      </c>
      <c r="C143">
        <f t="shared" si="7"/>
        <v>1.7119459744999999E-3</v>
      </c>
      <c r="D143">
        <f t="shared" si="8"/>
        <v>1.7119459744999999E-3</v>
      </c>
      <c r="E143">
        <f t="shared" si="9"/>
        <v>1.7119459744999999E-3</v>
      </c>
      <c r="F143">
        <f t="shared" si="10"/>
        <v>1.6854693239999998E-3</v>
      </c>
      <c r="G143">
        <f t="shared" si="11"/>
        <v>1.5692932189999998E-3</v>
      </c>
      <c r="H143">
        <v>244</v>
      </c>
    </row>
    <row r="144" spans="1:8" x14ac:dyDescent="0.25">
      <c r="A144">
        <v>246</v>
      </c>
      <c r="B144">
        <f>VLOOKUP($B$2,'Standard Deposition Curves'!$B$24:$OL$29,(A144/2+1),FALSE)</f>
        <v>1.7120112409999997E-3</v>
      </c>
      <c r="C144">
        <f t="shared" si="7"/>
        <v>1.7040494981666668E-3</v>
      </c>
      <c r="D144">
        <f t="shared" si="8"/>
        <v>1.7040494981666668E-3</v>
      </c>
      <c r="E144">
        <f t="shared" si="9"/>
        <v>1.7040494981666668E-3</v>
      </c>
      <c r="F144">
        <f t="shared" si="10"/>
        <v>1.6790532321818181E-3</v>
      </c>
      <c r="G144">
        <f t="shared" si="11"/>
        <v>1.5633669332941172E-3</v>
      </c>
      <c r="H144">
        <v>246</v>
      </c>
    </row>
    <row r="145" spans="1:8" x14ac:dyDescent="0.25">
      <c r="A145">
        <v>248</v>
      </c>
      <c r="B145">
        <f>VLOOKUP($B$2,'Standard Deposition Curves'!$B$24:$OL$29,(A145/2+1),FALSE)</f>
        <v>1.703890547E-3</v>
      </c>
      <c r="C145">
        <f t="shared" si="7"/>
        <v>1.6968017154999999E-3</v>
      </c>
      <c r="D145">
        <f t="shared" si="8"/>
        <v>1.6968017154999999E-3</v>
      </c>
      <c r="E145">
        <f t="shared" si="9"/>
        <v>1.6968017154999999E-3</v>
      </c>
      <c r="F145">
        <f t="shared" si="10"/>
        <v>1.6726680276363635E-3</v>
      </c>
      <c r="G145">
        <f t="shared" si="11"/>
        <v>1.5574630578823524E-3</v>
      </c>
      <c r="H145">
        <v>248</v>
      </c>
    </row>
    <row r="146" spans="1:8" x14ac:dyDescent="0.25">
      <c r="A146">
        <v>250</v>
      </c>
      <c r="B146">
        <f>VLOOKUP($B$2,'Standard Deposition Curves'!$B$24:$OL$29,(A146/2+1),FALSE)</f>
        <v>1.69672356E-3</v>
      </c>
      <c r="C146">
        <f t="shared" si="7"/>
        <v>1.6901236239999999E-3</v>
      </c>
      <c r="D146">
        <f t="shared" si="8"/>
        <v>1.6901236239999999E-3</v>
      </c>
      <c r="E146">
        <f t="shared" si="9"/>
        <v>1.6901236239999999E-3</v>
      </c>
      <c r="F146">
        <f t="shared" si="10"/>
        <v>1.6663995620000002E-3</v>
      </c>
      <c r="G146">
        <f t="shared" si="11"/>
        <v>1.5515890524901953E-3</v>
      </c>
      <c r="H146">
        <v>250</v>
      </c>
    </row>
    <row r="147" spans="1:8" x14ac:dyDescent="0.25">
      <c r="A147">
        <v>252</v>
      </c>
      <c r="B147">
        <f>VLOOKUP($B$2,'Standard Deposition Curves'!$B$24:$OL$29,(A147/2+1),FALSE)</f>
        <v>1.6900255059999999E-3</v>
      </c>
      <c r="C147">
        <f t="shared" si="7"/>
        <v>1.6838974454999999E-3</v>
      </c>
      <c r="D147">
        <f t="shared" si="8"/>
        <v>1.6838974454999999E-3</v>
      </c>
      <c r="E147">
        <f t="shared" si="9"/>
        <v>1.6838974454999999E-3</v>
      </c>
      <c r="F147">
        <f t="shared" si="10"/>
        <v>1.660182981363636E-3</v>
      </c>
      <c r="G147">
        <f t="shared" si="11"/>
        <v>1.5457176430196068E-3</v>
      </c>
      <c r="H147">
        <v>252</v>
      </c>
    </row>
    <row r="148" spans="1:8" x14ac:dyDescent="0.25">
      <c r="A148">
        <v>254</v>
      </c>
      <c r="B148">
        <f>VLOOKUP($B$2,'Standard Deposition Curves'!$B$24:$OL$29,(A148/2+1),FALSE)</f>
        <v>1.6839161599999999E-3</v>
      </c>
      <c r="C148">
        <f t="shared" si="7"/>
        <v>1.6777627558333329E-3</v>
      </c>
      <c r="D148">
        <f t="shared" si="8"/>
        <v>1.6777627558333329E-3</v>
      </c>
      <c r="E148">
        <f t="shared" si="9"/>
        <v>1.6777627558333329E-3</v>
      </c>
      <c r="F148">
        <f t="shared" si="10"/>
        <v>1.6539876741818184E-3</v>
      </c>
      <c r="G148">
        <f t="shared" si="11"/>
        <v>1.539842848529411E-3</v>
      </c>
      <c r="H148">
        <v>254</v>
      </c>
    </row>
    <row r="149" spans="1:8" x14ac:dyDescent="0.25">
      <c r="A149">
        <v>256</v>
      </c>
      <c r="B149">
        <f>VLOOKUP($B$2,'Standard Deposition Curves'!$B$24:$OL$29,(A149/2+1),FALSE)</f>
        <v>1.6776945269999998E-3</v>
      </c>
      <c r="C149">
        <f t="shared" si="7"/>
        <v>1.672015797833333E-3</v>
      </c>
      <c r="D149">
        <f t="shared" si="8"/>
        <v>1.672015797833333E-3</v>
      </c>
      <c r="E149">
        <f t="shared" si="9"/>
        <v>1.672015797833333E-3</v>
      </c>
      <c r="F149">
        <f t="shared" si="10"/>
        <v>1.6477933360909088E-3</v>
      </c>
      <c r="G149">
        <f t="shared" si="11"/>
        <v>1.533962748529411E-3</v>
      </c>
      <c r="H149">
        <v>256</v>
      </c>
    </row>
    <row r="150" spans="1:8" x14ac:dyDescent="0.25">
      <c r="A150">
        <v>258</v>
      </c>
      <c r="B150">
        <f>VLOOKUP($B$2,'Standard Deposition Curves'!$B$24:$OL$29,(A150/2+1),FALSE)</f>
        <v>1.6718822669999998E-3</v>
      </c>
      <c r="C150">
        <f t="shared" si="7"/>
        <v>1.6668213498333333E-3</v>
      </c>
      <c r="D150">
        <f t="shared" si="8"/>
        <v>1.6668213498333333E-3</v>
      </c>
      <c r="E150">
        <f t="shared" si="9"/>
        <v>1.6668213498333333E-3</v>
      </c>
      <c r="F150">
        <f t="shared" si="10"/>
        <v>1.6417298318181816E-3</v>
      </c>
      <c r="G150">
        <f t="shared" si="11"/>
        <v>1.528078099333333E-3</v>
      </c>
      <c r="H150">
        <v>258</v>
      </c>
    </row>
    <row r="151" spans="1:8" x14ac:dyDescent="0.25">
      <c r="A151">
        <v>260</v>
      </c>
      <c r="B151">
        <f>VLOOKUP($B$2,'Standard Deposition Curves'!$B$24:$OL$29,(A151/2+1),FALSE)</f>
        <v>1.666871192E-3</v>
      </c>
      <c r="C151">
        <f t="shared" ref="C151:C170" si="12">AVERAGE(AVERAGE(B151:B152),B152,AVERAGE(B152:B153))</f>
        <v>1.6614936019999995E-3</v>
      </c>
      <c r="D151">
        <f t="shared" ref="D151:D170" si="13">AVERAGE(AVERAGE(B151:B152),B152,AVERAGE(B152:B153))</f>
        <v>1.6614936019999995E-3</v>
      </c>
      <c r="E151">
        <f t="shared" ref="E151:E170" si="14">AVERAGE(AVERAGE(B151:B152),B152,AVERAGE(B152:B153))</f>
        <v>1.6614936019999995E-3</v>
      </c>
      <c r="F151">
        <f t="shared" ref="F151:F214" si="15">AVERAGE(B151:B161)</f>
        <v>1.6357924941818181E-3</v>
      </c>
      <c r="G151">
        <f t="shared" ref="G151:G214" si="16">AVERAGE(B151:B201)</f>
        <v>1.5221661037450977E-3</v>
      </c>
      <c r="H151">
        <v>260</v>
      </c>
    </row>
    <row r="152" spans="1:8" x14ac:dyDescent="0.25">
      <c r="A152">
        <v>262</v>
      </c>
      <c r="B152">
        <f>VLOOKUP($B$2,'Standard Deposition Curves'!$B$24:$OL$29,(A152/2+1),FALSE)</f>
        <v>1.6615610639999997E-3</v>
      </c>
      <c r="C152">
        <f t="shared" si="12"/>
        <v>1.6556848409999998E-3</v>
      </c>
      <c r="D152">
        <f t="shared" si="13"/>
        <v>1.6556848409999998E-3</v>
      </c>
      <c r="E152">
        <f t="shared" si="14"/>
        <v>1.6556848409999998E-3</v>
      </c>
      <c r="F152">
        <f t="shared" si="15"/>
        <v>1.6298295464545454E-3</v>
      </c>
      <c r="G152">
        <f t="shared" si="16"/>
        <v>1.5161981538823527E-3</v>
      </c>
      <c r="H152">
        <v>262</v>
      </c>
    </row>
    <row r="153" spans="1:8" x14ac:dyDescent="0.25">
      <c r="A153">
        <v>264</v>
      </c>
      <c r="B153">
        <f>VLOOKUP($B$2,'Standard Deposition Curves'!$B$24:$OL$29,(A153/2+1),FALSE)</f>
        <v>1.6558461639999999E-3</v>
      </c>
      <c r="C153">
        <f t="shared" si="12"/>
        <v>1.6490455764999999E-3</v>
      </c>
      <c r="D153">
        <f t="shared" si="13"/>
        <v>1.6490455764999999E-3</v>
      </c>
      <c r="E153">
        <f t="shared" si="14"/>
        <v>1.6490455764999999E-3</v>
      </c>
      <c r="F153">
        <f t="shared" si="15"/>
        <v>1.6238155869090908E-3</v>
      </c>
      <c r="G153">
        <f t="shared" si="16"/>
        <v>1.5101761868823531E-3</v>
      </c>
      <c r="H153">
        <v>264</v>
      </c>
    </row>
    <row r="154" spans="1:8" x14ac:dyDescent="0.25">
      <c r="A154">
        <v>266</v>
      </c>
      <c r="B154">
        <f>VLOOKUP($B$2,'Standard Deposition Curves'!$B$24:$OL$29,(A154/2+1),FALSE)</f>
        <v>1.6491633259999999E-3</v>
      </c>
      <c r="C154">
        <f t="shared" si="12"/>
        <v>1.6418661191666666E-3</v>
      </c>
      <c r="D154">
        <f t="shared" si="13"/>
        <v>1.6418661191666666E-3</v>
      </c>
      <c r="E154">
        <f t="shared" si="14"/>
        <v>1.6418661191666666E-3</v>
      </c>
      <c r="F154">
        <f t="shared" si="15"/>
        <v>1.6177721488181819E-3</v>
      </c>
      <c r="G154">
        <f t="shared" si="16"/>
        <v>1.5040996583137254E-3</v>
      </c>
      <c r="H154">
        <v>266</v>
      </c>
    </row>
    <row r="155" spans="1:8" x14ac:dyDescent="0.25">
      <c r="A155">
        <v>268</v>
      </c>
      <c r="B155">
        <f>VLOOKUP($B$2,'Standard Deposition Curves'!$B$24:$OL$29,(A155/2+1),FALSE)</f>
        <v>1.641773991E-3</v>
      </c>
      <c r="C155">
        <f t="shared" si="12"/>
        <v>1.6349774773333334E-3</v>
      </c>
      <c r="D155">
        <f t="shared" si="13"/>
        <v>1.6349774773333334E-3</v>
      </c>
      <c r="E155">
        <f t="shared" si="14"/>
        <v>1.6349774773333334E-3</v>
      </c>
      <c r="F155">
        <f t="shared" si="15"/>
        <v>1.6117776544545452E-3</v>
      </c>
      <c r="G155">
        <f t="shared" si="16"/>
        <v>1.4979764899019608E-3</v>
      </c>
      <c r="H155">
        <v>268</v>
      </c>
    </row>
    <row r="156" spans="1:8" x14ac:dyDescent="0.25">
      <c r="A156">
        <v>270</v>
      </c>
      <c r="B156">
        <f>VLOOKUP($B$2,'Standard Deposition Curves'!$B$24:$OL$29,(A156/2+1),FALSE)</f>
        <v>1.6349374249999998E-3</v>
      </c>
      <c r="C156">
        <f t="shared" si="12"/>
        <v>1.6283632073333333E-3</v>
      </c>
      <c r="D156">
        <f t="shared" si="13"/>
        <v>1.6283632073333333E-3</v>
      </c>
      <c r="E156">
        <f t="shared" si="14"/>
        <v>1.6283632073333333E-3</v>
      </c>
      <c r="F156">
        <f t="shared" si="15"/>
        <v>1.6059082726363636E-3</v>
      </c>
      <c r="G156">
        <f t="shared" si="16"/>
        <v>1.491817797901961E-3</v>
      </c>
      <c r="H156">
        <v>270</v>
      </c>
    </row>
    <row r="157" spans="1:8" x14ac:dyDescent="0.25">
      <c r="A157">
        <v>272</v>
      </c>
      <c r="B157">
        <f>VLOOKUP($B$2,'Standard Deposition Curves'!$B$24:$OL$29,(A157/2+1),FALSE)</f>
        <v>1.6283411729999999E-3</v>
      </c>
      <c r="C157">
        <f t="shared" si="12"/>
        <v>1.6219380203333332E-3</v>
      </c>
      <c r="D157">
        <f t="shared" si="13"/>
        <v>1.6219380203333332E-3</v>
      </c>
      <c r="E157">
        <f t="shared" si="14"/>
        <v>1.6219380203333332E-3</v>
      </c>
      <c r="F157">
        <f t="shared" si="15"/>
        <v>1.6000432945454544E-3</v>
      </c>
      <c r="G157">
        <f t="shared" si="16"/>
        <v>1.4856213518627452E-3</v>
      </c>
      <c r="H157">
        <v>272</v>
      </c>
    </row>
    <row r="158" spans="1:8" x14ac:dyDescent="0.25">
      <c r="A158">
        <v>274</v>
      </c>
      <c r="B158">
        <f>VLOOKUP($B$2,'Standard Deposition Curves'!$B$24:$OL$29,(A158/2+1),FALSE)</f>
        <v>1.621877127E-3</v>
      </c>
      <c r="C158">
        <f t="shared" si="12"/>
        <v>1.6159978118333333E-3</v>
      </c>
      <c r="D158">
        <f t="shared" si="13"/>
        <v>1.6159978118333333E-3</v>
      </c>
      <c r="E158">
        <f t="shared" si="14"/>
        <v>1.6159978118333333E-3</v>
      </c>
      <c r="F158">
        <f t="shared" si="15"/>
        <v>1.5942069633636364E-3</v>
      </c>
      <c r="G158">
        <f t="shared" si="16"/>
        <v>1.4793874980392157E-3</v>
      </c>
      <c r="H158">
        <v>274</v>
      </c>
    </row>
    <row r="159" spans="1:8" x14ac:dyDescent="0.25">
      <c r="A159">
        <v>276</v>
      </c>
      <c r="B159">
        <f>VLOOKUP($B$2,'Standard Deposition Curves'!$B$24:$OL$29,(A159/2+1),FALSE)</f>
        <v>1.615778441E-3</v>
      </c>
      <c r="C159">
        <f t="shared" si="12"/>
        <v>1.6110556523333331E-3</v>
      </c>
      <c r="D159">
        <f t="shared" si="13"/>
        <v>1.6110556523333331E-3</v>
      </c>
      <c r="E159">
        <f t="shared" si="14"/>
        <v>1.6110556523333331E-3</v>
      </c>
      <c r="F159">
        <f t="shared" si="15"/>
        <v>1.5884378947272728E-3</v>
      </c>
      <c r="G159">
        <f t="shared" si="16"/>
        <v>1.4731161979019607E-3</v>
      </c>
      <c r="H159">
        <v>276</v>
      </c>
    </row>
    <row r="160" spans="1:8" x14ac:dyDescent="0.25">
      <c r="A160">
        <v>278</v>
      </c>
      <c r="B160">
        <f>VLOOKUP($B$2,'Standard Deposition Curves'!$B$24:$OL$29,(A160/2+1),FALSE)</f>
        <v>1.6109959799999998E-3</v>
      </c>
      <c r="C160">
        <f t="shared" si="12"/>
        <v>1.6064268264999997E-3</v>
      </c>
      <c r="D160">
        <f t="shared" si="13"/>
        <v>1.6064268264999997E-3</v>
      </c>
      <c r="E160">
        <f t="shared" si="14"/>
        <v>1.6064268264999997E-3</v>
      </c>
      <c r="F160">
        <f t="shared" si="15"/>
        <v>1.5827609090909092E-3</v>
      </c>
      <c r="G160">
        <f t="shared" si="16"/>
        <v>1.4668146058431373E-3</v>
      </c>
      <c r="H160">
        <v>278</v>
      </c>
    </row>
    <row r="161" spans="1:8" x14ac:dyDescent="0.25">
      <c r="A161">
        <v>280</v>
      </c>
      <c r="B161">
        <f>VLOOKUP($B$2,'Standard Deposition Curves'!$B$24:$OL$29,(A161/2+1),FALSE)</f>
        <v>1.6065715529999997E-3</v>
      </c>
      <c r="C161">
        <f t="shared" si="12"/>
        <v>1.6011823549999997E-3</v>
      </c>
      <c r="D161">
        <f t="shared" si="13"/>
        <v>1.6011823549999997E-3</v>
      </c>
      <c r="E161">
        <f t="shared" si="14"/>
        <v>1.6011823549999997E-3</v>
      </c>
      <c r="F161">
        <f t="shared" si="15"/>
        <v>1.577106145818182E-3</v>
      </c>
      <c r="G161">
        <f t="shared" si="16"/>
        <v>1.460469668392157E-3</v>
      </c>
      <c r="H161">
        <v>280</v>
      </c>
    </row>
    <row r="162" spans="1:8" x14ac:dyDescent="0.25">
      <c r="A162">
        <v>282</v>
      </c>
      <c r="B162">
        <f>VLOOKUP($B$2,'Standard Deposition Curves'!$B$24:$OL$29,(A162/2+1),FALSE)</f>
        <v>1.6012787669999998E-3</v>
      </c>
      <c r="C162">
        <f t="shared" si="12"/>
        <v>1.5953795246666667E-3</v>
      </c>
      <c r="D162">
        <f t="shared" si="13"/>
        <v>1.5953795246666667E-3</v>
      </c>
      <c r="E162">
        <f t="shared" si="14"/>
        <v>1.5953795246666667E-3</v>
      </c>
      <c r="F162">
        <f t="shared" si="15"/>
        <v>1.5714355264545455E-3</v>
      </c>
      <c r="G162">
        <f t="shared" si="16"/>
        <v>1.4540713367058825E-3</v>
      </c>
      <c r="H162">
        <v>282</v>
      </c>
    </row>
    <row r="163" spans="1:8" x14ac:dyDescent="0.25">
      <c r="A163">
        <v>284</v>
      </c>
      <c r="B163">
        <f>VLOOKUP($B$2,'Standard Deposition Curves'!$B$24:$OL$29,(A163/2+1),FALSE)</f>
        <v>1.595407509E-3</v>
      </c>
      <c r="C163">
        <f t="shared" si="12"/>
        <v>1.5893507961666665E-3</v>
      </c>
      <c r="D163">
        <f t="shared" si="13"/>
        <v>1.5893507961666665E-3</v>
      </c>
      <c r="E163">
        <f t="shared" si="14"/>
        <v>1.5893507961666665E-3</v>
      </c>
      <c r="F163">
        <f t="shared" si="15"/>
        <v>1.5658238429999999E-3</v>
      </c>
      <c r="G163">
        <f t="shared" si="16"/>
        <v>1.4476305779803922E-3</v>
      </c>
      <c r="H163">
        <v>284</v>
      </c>
    </row>
    <row r="164" spans="1:8" x14ac:dyDescent="0.25">
      <c r="A164">
        <v>286</v>
      </c>
      <c r="B164">
        <f>VLOOKUP($B$2,'Standard Deposition Curves'!$B$24:$OL$29,(A164/2+1),FALSE)</f>
        <v>1.589368345E-3</v>
      </c>
      <c r="C164">
        <f t="shared" si="12"/>
        <v>1.5832457813333329E-3</v>
      </c>
      <c r="D164">
        <f t="shared" si="13"/>
        <v>1.5832457813333329E-3</v>
      </c>
      <c r="E164">
        <f t="shared" si="14"/>
        <v>1.5832457813333329E-3</v>
      </c>
      <c r="F164">
        <f t="shared" si="15"/>
        <v>1.5603265576363634E-3</v>
      </c>
      <c r="G164">
        <f t="shared" si="16"/>
        <v>1.4411621859803923E-3</v>
      </c>
      <c r="H164">
        <v>286</v>
      </c>
    </row>
    <row r="165" spans="1:8" x14ac:dyDescent="0.25">
      <c r="A165">
        <v>288</v>
      </c>
      <c r="B165">
        <f>VLOOKUP($B$2,'Standard Deposition Curves'!$B$24:$OL$29,(A165/2+1),FALSE)</f>
        <v>1.5832238879999998E-3</v>
      </c>
      <c r="C165">
        <f t="shared" si="12"/>
        <v>1.5770816196666669E-3</v>
      </c>
      <c r="D165">
        <f t="shared" si="13"/>
        <v>1.5770816196666669E-3</v>
      </c>
      <c r="E165">
        <f t="shared" si="14"/>
        <v>1.5770816196666669E-3</v>
      </c>
      <c r="F165">
        <f t="shared" si="15"/>
        <v>1.5550079529999998E-3</v>
      </c>
      <c r="G165">
        <f t="shared" si="16"/>
        <v>1.4346783855686276E-3</v>
      </c>
      <c r="H165">
        <v>288</v>
      </c>
    </row>
    <row r="166" spans="1:8" x14ac:dyDescent="0.25">
      <c r="A166">
        <v>290</v>
      </c>
      <c r="B166">
        <f>VLOOKUP($B$2,'Standard Deposition Curves'!$B$24:$OL$29,(A166/2+1),FALSE)</f>
        <v>1.577210791E-3</v>
      </c>
      <c r="C166">
        <f t="shared" si="12"/>
        <v>1.5705071641666669E-3</v>
      </c>
      <c r="D166">
        <f t="shared" si="13"/>
        <v>1.5705071641666669E-3</v>
      </c>
      <c r="E166">
        <f t="shared" si="14"/>
        <v>1.5705071641666669E-3</v>
      </c>
      <c r="F166">
        <f t="shared" si="15"/>
        <v>1.5498645298181819E-3</v>
      </c>
      <c r="G166">
        <f t="shared" si="16"/>
        <v>1.4281803388627456E-3</v>
      </c>
      <c r="H166">
        <v>290</v>
      </c>
    </row>
    <row r="167" spans="1:8" x14ac:dyDescent="0.25">
      <c r="A167">
        <v>292</v>
      </c>
      <c r="B167">
        <f>VLOOKUP($B$2,'Standard Deposition Curves'!$B$24:$OL$29,(A167/2+1),FALSE)</f>
        <v>1.5704226660000001E-3</v>
      </c>
      <c r="C167">
        <f t="shared" si="12"/>
        <v>1.5642343596666667E-3</v>
      </c>
      <c r="D167">
        <f t="shared" si="13"/>
        <v>1.5642343596666667E-3</v>
      </c>
      <c r="E167">
        <f t="shared" si="14"/>
        <v>1.5642343596666667E-3</v>
      </c>
      <c r="F167">
        <f t="shared" si="15"/>
        <v>1.5448081558181817E-3</v>
      </c>
      <c r="G167">
        <f t="shared" si="16"/>
        <v>1.4216432376274518E-3</v>
      </c>
      <c r="H167">
        <v>292</v>
      </c>
    </row>
    <row r="168" spans="1:8" x14ac:dyDescent="0.25">
      <c r="A168">
        <v>294</v>
      </c>
      <c r="B168">
        <f>VLOOKUP($B$2,'Standard Deposition Curves'!$B$24:$OL$29,(A168/2+1),FALSE)</f>
        <v>1.5641415300000001E-3</v>
      </c>
      <c r="C168">
        <f t="shared" si="12"/>
        <v>1.5585237695E-3</v>
      </c>
      <c r="D168">
        <f t="shared" si="13"/>
        <v>1.5585237695E-3</v>
      </c>
      <c r="E168">
        <f t="shared" si="14"/>
        <v>1.5585237695E-3</v>
      </c>
      <c r="F168">
        <f t="shared" si="15"/>
        <v>1.5399025845454545E-3</v>
      </c>
      <c r="G168">
        <f t="shared" si="16"/>
        <v>1.4150678581568632E-3</v>
      </c>
      <c r="H168">
        <v>294</v>
      </c>
    </row>
    <row r="169" spans="1:8" x14ac:dyDescent="0.25">
      <c r="A169">
        <v>296</v>
      </c>
      <c r="B169">
        <f>VLOOKUP($B$2,'Standard Deposition Curves'!$B$24:$OL$29,(A169/2+1),FALSE)</f>
        <v>1.5584173720000001E-3</v>
      </c>
      <c r="C169">
        <f t="shared" si="12"/>
        <v>1.5534228919999997E-3</v>
      </c>
      <c r="D169">
        <f t="shared" si="13"/>
        <v>1.5534228919999997E-3</v>
      </c>
      <c r="E169">
        <f t="shared" si="14"/>
        <v>1.5534228919999997E-3</v>
      </c>
      <c r="F169">
        <f t="shared" si="15"/>
        <v>1.5351064522727274E-3</v>
      </c>
      <c r="G169">
        <f t="shared" si="16"/>
        <v>1.4084493839411766E-3</v>
      </c>
      <c r="H169">
        <v>296</v>
      </c>
    </row>
    <row r="170" spans="1:8" x14ac:dyDescent="0.25">
      <c r="A170">
        <v>298</v>
      </c>
      <c r="B170">
        <f>VLOOKUP($B$2,'Standard Deposition Curves'!$B$24:$OL$29,(A170/2+1),FALSE)</f>
        <v>1.5533315989999998E-3</v>
      </c>
      <c r="C170">
        <f t="shared" si="12"/>
        <v>1.5487834458333333E-3</v>
      </c>
      <c r="D170">
        <f t="shared" si="13"/>
        <v>1.5487834458333333E-3</v>
      </c>
      <c r="E170">
        <f t="shared" si="14"/>
        <v>1.5487834458333333E-3</v>
      </c>
      <c r="F170">
        <f t="shared" si="15"/>
        <v>1.530334776909091E-3</v>
      </c>
      <c r="G170">
        <f t="shared" si="16"/>
        <v>1.4017765130980395E-3</v>
      </c>
      <c r="H170">
        <v>298</v>
      </c>
    </row>
    <row r="171" spans="1:8" x14ac:dyDescent="0.25">
      <c r="A171">
        <v>300</v>
      </c>
      <c r="B171">
        <f>VLOOKUP($B$2,'Standard Deposition Curves'!$B$24:$OL$29,(A171/2+1),FALSE)</f>
        <v>1.548793584E-3</v>
      </c>
      <c r="C171">
        <f>B171</f>
        <v>1.548793584E-3</v>
      </c>
      <c r="D171">
        <f>B171</f>
        <v>1.548793584E-3</v>
      </c>
      <c r="E171">
        <f>B171</f>
        <v>1.548793584E-3</v>
      </c>
      <c r="F171">
        <f t="shared" si="15"/>
        <v>1.5254848901818179E-3</v>
      </c>
      <c r="G171">
        <f t="shared" si="16"/>
        <v>1.3950336040980393E-3</v>
      </c>
      <c r="H171">
        <v>300</v>
      </c>
    </row>
    <row r="172" spans="1:8" x14ac:dyDescent="0.25">
      <c r="A172">
        <v>302</v>
      </c>
      <c r="B172">
        <f>VLOOKUP($B$2,'Standard Deposition Curves'!$B$24:$OL$29,(A172/2+1),FALSE)</f>
        <v>1.5441947399999999E-3</v>
      </c>
      <c r="C172">
        <f t="shared" ref="C172:C221" si="17">B172</f>
        <v>1.5441947399999999E-3</v>
      </c>
      <c r="D172">
        <f t="shared" ref="D172:D221" si="18">B172</f>
        <v>1.5441947399999999E-3</v>
      </c>
      <c r="E172">
        <f t="shared" ref="E172:E221" si="19">B172</f>
        <v>1.5441947399999999E-3</v>
      </c>
      <c r="F172">
        <f t="shared" si="15"/>
        <v>1.5204683463636362E-3</v>
      </c>
      <c r="G172">
        <f t="shared" si="16"/>
        <v>1.3646651024509804E-3</v>
      </c>
      <c r="H172">
        <v>302</v>
      </c>
    </row>
    <row r="173" spans="1:8" x14ac:dyDescent="0.25">
      <c r="A173">
        <v>304</v>
      </c>
      <c r="B173">
        <f>VLOOKUP($B$2,'Standard Deposition Curves'!$B$24:$OL$29,(A173/2+1),FALSE)</f>
        <v>1.5395502489999999E-3</v>
      </c>
      <c r="C173">
        <f t="shared" si="17"/>
        <v>1.5395502489999999E-3</v>
      </c>
      <c r="D173">
        <f t="shared" si="18"/>
        <v>1.5395502489999999E-3</v>
      </c>
      <c r="E173">
        <f t="shared" si="19"/>
        <v>1.5395502489999999E-3</v>
      </c>
      <c r="F173">
        <f t="shared" si="15"/>
        <v>1.515247068272727E-3</v>
      </c>
      <c r="G173">
        <f t="shared" si="16"/>
        <v>1.3343867742156863E-3</v>
      </c>
      <c r="H173">
        <v>304</v>
      </c>
    </row>
    <row r="174" spans="1:8" x14ac:dyDescent="0.25">
      <c r="A174">
        <v>306</v>
      </c>
      <c r="B174">
        <f>VLOOKUP($B$2,'Standard Deposition Curves'!$B$24:$OL$29,(A174/2+1),FALSE)</f>
        <v>1.5349373699999999E-3</v>
      </c>
      <c r="C174">
        <f t="shared" si="17"/>
        <v>1.5349373699999999E-3</v>
      </c>
      <c r="D174">
        <f t="shared" si="18"/>
        <v>1.5349373699999999E-3</v>
      </c>
      <c r="E174">
        <f t="shared" si="19"/>
        <v>1.5349373699999999E-3</v>
      </c>
      <c r="F174">
        <f t="shared" si="15"/>
        <v>1.5098325438181815E-3</v>
      </c>
      <c r="G174">
        <f t="shared" si="16"/>
        <v>1.3041995144313723E-3</v>
      </c>
      <c r="H174">
        <v>306</v>
      </c>
    </row>
    <row r="175" spans="1:8" x14ac:dyDescent="0.25">
      <c r="A175">
        <v>308</v>
      </c>
      <c r="B175">
        <f>VLOOKUP($B$2,'Standard Deposition Curves'!$B$24:$OL$29,(A175/2+1),FALSE)</f>
        <v>1.530863694E-3</v>
      </c>
      <c r="C175">
        <f t="shared" si="17"/>
        <v>1.530863694E-3</v>
      </c>
      <c r="D175">
        <f t="shared" si="18"/>
        <v>1.530863694E-3</v>
      </c>
      <c r="E175">
        <f t="shared" si="19"/>
        <v>1.530863694E-3</v>
      </c>
      <c r="F175">
        <f t="shared" si="15"/>
        <v>1.5042743705454545E-3</v>
      </c>
      <c r="G175">
        <f t="shared" si="16"/>
        <v>1.2741027032549021E-3</v>
      </c>
      <c r="H175">
        <v>308</v>
      </c>
    </row>
    <row r="176" spans="1:8" x14ac:dyDescent="0.25">
      <c r="A176">
        <v>310</v>
      </c>
      <c r="B176">
        <f>VLOOKUP($B$2,'Standard Deposition Curves'!$B$24:$OL$29,(A176/2+1),FALSE)</f>
        <v>1.5266462330000001E-3</v>
      </c>
      <c r="C176">
        <f t="shared" si="17"/>
        <v>1.5266462330000001E-3</v>
      </c>
      <c r="D176">
        <f t="shared" si="18"/>
        <v>1.5266462330000001E-3</v>
      </c>
      <c r="E176">
        <f t="shared" si="19"/>
        <v>1.5266462330000001E-3</v>
      </c>
      <c r="F176">
        <f t="shared" si="15"/>
        <v>1.4985436011818183E-3</v>
      </c>
      <c r="G176">
        <f t="shared" si="16"/>
        <v>1.2440857680784314E-3</v>
      </c>
      <c r="H176">
        <v>310</v>
      </c>
    </row>
    <row r="177" spans="1:8" x14ac:dyDescent="0.25">
      <c r="A177">
        <v>312</v>
      </c>
      <c r="B177">
        <f>VLOOKUP($B$2,'Standard Deposition Curves'!$B$24:$OL$29,(A177/2+1),FALSE)</f>
        <v>1.5215906769999999E-3</v>
      </c>
      <c r="C177">
        <f t="shared" si="17"/>
        <v>1.5215906769999999E-3</v>
      </c>
      <c r="D177">
        <f t="shared" si="18"/>
        <v>1.5215906769999999E-3</v>
      </c>
      <c r="E177">
        <f t="shared" si="19"/>
        <v>1.5215906769999999E-3</v>
      </c>
      <c r="F177">
        <f t="shared" si="15"/>
        <v>1.4926624162727271E-3</v>
      </c>
      <c r="G177">
        <f t="shared" si="16"/>
        <v>1.2141515282156864E-3</v>
      </c>
      <c r="H177">
        <v>312</v>
      </c>
    </row>
    <row r="178" spans="1:8" x14ac:dyDescent="0.25">
      <c r="A178">
        <v>314</v>
      </c>
      <c r="B178">
        <f>VLOOKUP($B$2,'Standard Deposition Curves'!$B$24:$OL$29,(A178/2+1),FALSE)</f>
        <v>1.516461382E-3</v>
      </c>
      <c r="C178">
        <f t="shared" si="17"/>
        <v>1.516461382E-3</v>
      </c>
      <c r="D178">
        <f t="shared" si="18"/>
        <v>1.516461382E-3</v>
      </c>
      <c r="E178">
        <f t="shared" si="19"/>
        <v>1.516461382E-3</v>
      </c>
      <c r="F178">
        <f t="shared" si="15"/>
        <v>1.4867310605454543E-3</v>
      </c>
      <c r="G178">
        <f t="shared" si="16"/>
        <v>1.1843164169019608E-3</v>
      </c>
      <c r="H178">
        <v>314</v>
      </c>
    </row>
    <row r="179" spans="1:8" x14ac:dyDescent="0.25">
      <c r="A179">
        <v>316</v>
      </c>
      <c r="B179">
        <f>VLOOKUP($B$2,'Standard Deposition Curves'!$B$24:$OL$29,(A179/2+1),FALSE)</f>
        <v>1.5113840749999999E-3</v>
      </c>
      <c r="C179">
        <f t="shared" si="17"/>
        <v>1.5113840749999999E-3</v>
      </c>
      <c r="D179">
        <f t="shared" si="18"/>
        <v>1.5113840749999999E-3</v>
      </c>
      <c r="E179">
        <f t="shared" si="19"/>
        <v>1.5113840749999999E-3</v>
      </c>
      <c r="F179">
        <f t="shared" si="15"/>
        <v>1.4807543261818182E-3</v>
      </c>
      <c r="G179">
        <f t="shared" si="16"/>
        <v>1.1545818800000002E-3</v>
      </c>
      <c r="H179">
        <v>316</v>
      </c>
    </row>
    <row r="180" spans="1:8" x14ac:dyDescent="0.25">
      <c r="A180">
        <v>318</v>
      </c>
      <c r="B180">
        <f>VLOOKUP($B$2,'Standard Deposition Curves'!$B$24:$OL$29,(A180/2+1),FALSE)</f>
        <v>1.5059289429999998E-3</v>
      </c>
      <c r="C180">
        <f t="shared" si="17"/>
        <v>1.5059289429999998E-3</v>
      </c>
      <c r="D180">
        <f t="shared" si="18"/>
        <v>1.5059289429999998E-3</v>
      </c>
      <c r="E180">
        <f t="shared" si="19"/>
        <v>1.5059289429999998E-3</v>
      </c>
      <c r="F180">
        <f t="shared" si="15"/>
        <v>1.4747103439999999E-3</v>
      </c>
      <c r="G180">
        <f t="shared" si="16"/>
        <v>1.124946898137255E-3</v>
      </c>
      <c r="H180">
        <v>318</v>
      </c>
    </row>
    <row r="181" spans="1:8" x14ac:dyDescent="0.25">
      <c r="A181">
        <v>320</v>
      </c>
      <c r="B181">
        <f>VLOOKUP($B$2,'Standard Deposition Curves'!$B$24:$OL$29,(A181/2+1),FALSE)</f>
        <v>1.4999828449999998E-3</v>
      </c>
      <c r="C181">
        <f t="shared" si="17"/>
        <v>1.4999828449999998E-3</v>
      </c>
      <c r="D181">
        <f t="shared" si="18"/>
        <v>1.4999828449999998E-3</v>
      </c>
      <c r="E181">
        <f t="shared" si="19"/>
        <v>1.4999828449999998E-3</v>
      </c>
      <c r="F181">
        <f t="shared" si="15"/>
        <v>1.4686131874545453E-3</v>
      </c>
      <c r="G181">
        <f t="shared" si="16"/>
        <v>1.0954188796470591E-3</v>
      </c>
      <c r="H181">
        <v>320</v>
      </c>
    </row>
    <row r="182" spans="1:8" x14ac:dyDescent="0.25">
      <c r="A182">
        <v>322</v>
      </c>
      <c r="B182">
        <f>VLOOKUP($B$2,'Standard Deposition Curves'!$B$24:$OL$29,(A182/2+1),FALSE)</f>
        <v>1.4936116019999999E-3</v>
      </c>
      <c r="C182">
        <f t="shared" si="17"/>
        <v>1.4936116019999999E-3</v>
      </c>
      <c r="D182">
        <f t="shared" si="18"/>
        <v>1.4936116019999999E-3</v>
      </c>
      <c r="E182">
        <f t="shared" si="19"/>
        <v>1.4936116019999999E-3</v>
      </c>
      <c r="F182">
        <f t="shared" si="15"/>
        <v>1.4624281682727271E-3</v>
      </c>
      <c r="G182">
        <f t="shared" si="16"/>
        <v>1.0660074513137256E-3</v>
      </c>
      <c r="H182">
        <v>322</v>
      </c>
    </row>
    <row r="183" spans="1:8" x14ac:dyDescent="0.25">
      <c r="A183">
        <v>324</v>
      </c>
      <c r="B183">
        <f>VLOOKUP($B$2,'Standard Deposition Curves'!$B$24:$OL$29,(A183/2+1),FALSE)</f>
        <v>1.486760681E-3</v>
      </c>
      <c r="C183">
        <f t="shared" si="17"/>
        <v>1.486760681E-3</v>
      </c>
      <c r="D183">
        <f t="shared" si="18"/>
        <v>1.486760681E-3</v>
      </c>
      <c r="E183">
        <f t="shared" si="19"/>
        <v>1.486760681E-3</v>
      </c>
      <c r="F183">
        <f t="shared" si="15"/>
        <v>1.4561458843636362E-3</v>
      </c>
      <c r="G183">
        <f t="shared" si="16"/>
        <v>1.0367209493137256E-3</v>
      </c>
      <c r="H183">
        <v>324</v>
      </c>
    </row>
    <row r="184" spans="1:8" x14ac:dyDescent="0.25">
      <c r="A184">
        <v>326</v>
      </c>
      <c r="B184">
        <f>VLOOKUP($B$2,'Standard Deposition Curves'!$B$24:$OL$29,(A184/2+1),FALSE)</f>
        <v>1.4799904799999999E-3</v>
      </c>
      <c r="C184">
        <f t="shared" si="17"/>
        <v>1.4799904799999999E-3</v>
      </c>
      <c r="D184">
        <f t="shared" si="18"/>
        <v>1.4799904799999999E-3</v>
      </c>
      <c r="E184">
        <f t="shared" si="19"/>
        <v>1.4799904799999999E-3</v>
      </c>
      <c r="F184">
        <f t="shared" si="15"/>
        <v>1.4498494374545453E-3</v>
      </c>
      <c r="G184">
        <f t="shared" si="16"/>
        <v>1.0075687790980393E-3</v>
      </c>
      <c r="H184">
        <v>326</v>
      </c>
    </row>
    <row r="185" spans="1:8" x14ac:dyDescent="0.25">
      <c r="A185">
        <v>328</v>
      </c>
      <c r="B185">
        <f>VLOOKUP($B$2,'Standard Deposition Curves'!$B$24:$OL$29,(A185/2+1),FALSE)</f>
        <v>1.4737974639999999E-3</v>
      </c>
      <c r="C185">
        <f t="shared" si="17"/>
        <v>1.4737974639999999E-3</v>
      </c>
      <c r="D185">
        <f t="shared" si="18"/>
        <v>1.4737974639999999E-3</v>
      </c>
      <c r="E185">
        <f t="shared" si="19"/>
        <v>1.4737974639999999E-3</v>
      </c>
      <c r="F185">
        <f t="shared" si="15"/>
        <v>1.4435697206363633E-3</v>
      </c>
      <c r="G185">
        <f t="shared" si="16"/>
        <v>9.7854935792156868E-4</v>
      </c>
      <c r="H185">
        <v>328</v>
      </c>
    </row>
    <row r="186" spans="1:8" x14ac:dyDescent="0.25">
      <c r="A186">
        <v>330</v>
      </c>
      <c r="B186">
        <f>VLOOKUP($B$2,'Standard Deposition Curves'!$B$24:$OL$29,(A186/2+1),FALSE)</f>
        <v>1.467825231E-3</v>
      </c>
      <c r="C186">
        <f t="shared" si="17"/>
        <v>1.467825231E-3</v>
      </c>
      <c r="D186">
        <f t="shared" si="18"/>
        <v>1.467825231E-3</v>
      </c>
      <c r="E186">
        <f t="shared" si="19"/>
        <v>1.467825231E-3</v>
      </c>
      <c r="F186">
        <f t="shared" si="15"/>
        <v>1.4372532486363635E-3</v>
      </c>
      <c r="G186">
        <f t="shared" si="16"/>
        <v>9.4965136843137257E-4</v>
      </c>
      <c r="H186">
        <v>330</v>
      </c>
    </row>
    <row r="187" spans="1:8" x14ac:dyDescent="0.25">
      <c r="A187">
        <v>332</v>
      </c>
      <c r="B187">
        <f>VLOOKUP($B$2,'Standard Deposition Curves'!$B$24:$OL$29,(A187/2+1),FALSE)</f>
        <v>1.4619531989999998E-3</v>
      </c>
      <c r="C187">
        <f t="shared" si="17"/>
        <v>1.4619531989999998E-3</v>
      </c>
      <c r="D187">
        <f t="shared" si="18"/>
        <v>1.4619531989999998E-3</v>
      </c>
      <c r="E187">
        <f t="shared" si="19"/>
        <v>1.4619531989999998E-3</v>
      </c>
      <c r="F187">
        <f t="shared" si="15"/>
        <v>1.4308401982727273E-3</v>
      </c>
      <c r="G187">
        <f t="shared" si="16"/>
        <v>9.2087048154901958E-4</v>
      </c>
      <c r="H187">
        <v>332</v>
      </c>
    </row>
    <row r="188" spans="1:8" x14ac:dyDescent="0.25">
      <c r="A188">
        <v>334</v>
      </c>
      <c r="B188">
        <f>VLOOKUP($B$2,'Standard Deposition Curves'!$B$24:$OL$29,(A188/2+1),FALSE)</f>
        <v>1.4563457639999999E-3</v>
      </c>
      <c r="C188">
        <f t="shared" si="17"/>
        <v>1.4563457639999999E-3</v>
      </c>
      <c r="D188">
        <f t="shared" si="18"/>
        <v>1.4563457639999999E-3</v>
      </c>
      <c r="E188">
        <f t="shared" si="19"/>
        <v>1.4563457639999999E-3</v>
      </c>
      <c r="F188">
        <f t="shared" si="15"/>
        <v>1.4243363608181818E-3</v>
      </c>
      <c r="G188">
        <f t="shared" si="16"/>
        <v>8.9220473254901945E-4</v>
      </c>
      <c r="H188">
        <v>334</v>
      </c>
    </row>
    <row r="189" spans="1:8" x14ac:dyDescent="0.25">
      <c r="A189">
        <v>336</v>
      </c>
      <c r="B189">
        <f>VLOOKUP($B$2,'Standard Deposition Curves'!$B$24:$OL$29,(A189/2+1),FALSE)</f>
        <v>1.4507173039999999E-3</v>
      </c>
      <c r="C189">
        <f t="shared" si="17"/>
        <v>1.4507173039999999E-3</v>
      </c>
      <c r="D189">
        <f t="shared" si="18"/>
        <v>1.4507173039999999E-3</v>
      </c>
      <c r="E189">
        <f t="shared" si="19"/>
        <v>1.4507173039999999E-3</v>
      </c>
      <c r="F189">
        <f t="shared" si="15"/>
        <v>1.4177622968181817E-3</v>
      </c>
      <c r="G189">
        <f t="shared" si="16"/>
        <v>8.6364893325490181E-4</v>
      </c>
      <c r="H189">
        <v>336</v>
      </c>
    </row>
    <row r="190" spans="1:8" x14ac:dyDescent="0.25">
      <c r="A190">
        <v>338</v>
      </c>
      <c r="B190">
        <f>VLOOKUP($B$2,'Standard Deposition Curves'!$B$24:$OL$29,(A190/2+1),FALSE)</f>
        <v>1.4449002709999998E-3</v>
      </c>
      <c r="C190">
        <f t="shared" si="17"/>
        <v>1.4449002709999998E-3</v>
      </c>
      <c r="D190">
        <f t="shared" si="18"/>
        <v>1.4449002709999998E-3</v>
      </c>
      <c r="E190">
        <f t="shared" si="19"/>
        <v>1.4449002709999998E-3</v>
      </c>
      <c r="F190">
        <f t="shared" si="15"/>
        <v>1.4111132162727272E-3</v>
      </c>
      <c r="G190">
        <f t="shared" si="16"/>
        <v>8.3520349592156842E-4</v>
      </c>
      <c r="H190">
        <v>338</v>
      </c>
    </row>
    <row r="191" spans="1:8" x14ac:dyDescent="0.25">
      <c r="A191">
        <v>340</v>
      </c>
      <c r="B191">
        <f>VLOOKUP($B$2,'Standard Deposition Curves'!$B$24:$OL$29,(A191/2+1),FALSE)</f>
        <v>1.4388602210000001E-3</v>
      </c>
      <c r="C191">
        <f t="shared" si="17"/>
        <v>1.4388602210000001E-3</v>
      </c>
      <c r="D191">
        <f t="shared" si="18"/>
        <v>1.4388602210000001E-3</v>
      </c>
      <c r="E191">
        <f t="shared" si="19"/>
        <v>1.4388602210000001E-3</v>
      </c>
      <c r="F191">
        <f t="shared" si="15"/>
        <v>1.4043377818181817E-3</v>
      </c>
      <c r="G191">
        <f t="shared" si="16"/>
        <v>8.0687211805882339E-4</v>
      </c>
      <c r="H191">
        <v>340</v>
      </c>
    </row>
    <row r="192" spans="1:8" x14ac:dyDescent="0.25">
      <c r="A192">
        <v>342</v>
      </c>
      <c r="B192">
        <f>VLOOKUP($B$2,'Standard Deposition Curves'!$B$24:$OL$29,(A192/2+1),FALSE)</f>
        <v>1.4319476339999999E-3</v>
      </c>
      <c r="C192">
        <f t="shared" si="17"/>
        <v>1.4319476339999999E-3</v>
      </c>
      <c r="D192">
        <f t="shared" si="18"/>
        <v>1.4319476339999999E-3</v>
      </c>
      <c r="E192">
        <f t="shared" si="19"/>
        <v>1.4319476339999999E-3</v>
      </c>
      <c r="F192">
        <f t="shared" si="15"/>
        <v>1.3973964661818179E-3</v>
      </c>
      <c r="G192">
        <f t="shared" si="16"/>
        <v>7.7865917254901947E-4</v>
      </c>
      <c r="H192">
        <v>342</v>
      </c>
    </row>
    <row r="193" spans="1:8" x14ac:dyDescent="0.25">
      <c r="A193">
        <v>344</v>
      </c>
      <c r="B193">
        <f>VLOOKUP($B$2,'Standard Deposition Curves'!$B$24:$OL$29,(A193/2+1),FALSE)</f>
        <v>1.4245064789999999E-3</v>
      </c>
      <c r="C193">
        <f t="shared" si="17"/>
        <v>1.4245064789999999E-3</v>
      </c>
      <c r="D193">
        <f t="shared" si="18"/>
        <v>1.4245064789999999E-3</v>
      </c>
      <c r="E193">
        <f t="shared" si="19"/>
        <v>1.4245064789999999E-3</v>
      </c>
      <c r="F193">
        <f t="shared" si="15"/>
        <v>1.3903503855454543E-3</v>
      </c>
      <c r="G193">
        <f t="shared" si="16"/>
        <v>7.5058176796078421E-4</v>
      </c>
      <c r="H193">
        <v>344</v>
      </c>
    </row>
    <row r="194" spans="1:8" x14ac:dyDescent="0.25">
      <c r="A194">
        <v>346</v>
      </c>
      <c r="B194">
        <f>VLOOKUP($B$2,'Standard Deposition Curves'!$B$24:$OL$29,(A194/2+1),FALSE)</f>
        <v>1.417499765E-3</v>
      </c>
      <c r="C194">
        <f t="shared" si="17"/>
        <v>1.417499765E-3</v>
      </c>
      <c r="D194">
        <f t="shared" si="18"/>
        <v>1.417499765E-3</v>
      </c>
      <c r="E194">
        <f t="shared" si="19"/>
        <v>1.417499765E-3</v>
      </c>
      <c r="F194">
        <f t="shared" si="15"/>
        <v>1.3832082699090907E-3</v>
      </c>
      <c r="G194">
        <f t="shared" si="16"/>
        <v>7.2265026837254893E-4</v>
      </c>
      <c r="H194">
        <v>346</v>
      </c>
    </row>
    <row r="195" spans="1:8" x14ac:dyDescent="0.25">
      <c r="A195">
        <v>348</v>
      </c>
      <c r="B195">
        <f>VLOOKUP($B$2,'Standard Deposition Curves'!$B$24:$OL$29,(A195/2+1),FALSE)</f>
        <v>1.4109135949999998E-3</v>
      </c>
      <c r="C195">
        <f t="shared" si="17"/>
        <v>1.4109135949999998E-3</v>
      </c>
      <c r="D195">
        <f t="shared" si="18"/>
        <v>1.4109135949999998E-3</v>
      </c>
      <c r="E195">
        <f t="shared" si="19"/>
        <v>1.4109135949999998E-3</v>
      </c>
      <c r="F195">
        <f t="shared" si="15"/>
        <v>1.3758793582727272E-3</v>
      </c>
      <c r="G195">
        <f t="shared" si="16"/>
        <v>6.9485615533333321E-4</v>
      </c>
      <c r="H195">
        <v>348</v>
      </c>
    </row>
    <row r="196" spans="1:8" x14ac:dyDescent="0.25">
      <c r="A196">
        <v>350</v>
      </c>
      <c r="B196">
        <f>VLOOKUP($B$2,'Standard Deposition Curves'!$B$24:$OL$29,(A196/2+1),FALSE)</f>
        <v>1.4043162719999999E-3</v>
      </c>
      <c r="C196">
        <f t="shared" si="17"/>
        <v>1.4043162719999999E-3</v>
      </c>
      <c r="D196">
        <f t="shared" si="18"/>
        <v>1.4043162719999999E-3</v>
      </c>
      <c r="E196">
        <f t="shared" si="19"/>
        <v>1.4043162719999999E-3</v>
      </c>
      <c r="F196">
        <f t="shared" si="15"/>
        <v>1.3683127313636361E-3</v>
      </c>
      <c r="G196">
        <f t="shared" si="16"/>
        <v>6.6719118288235274E-4</v>
      </c>
      <c r="H196">
        <v>350</v>
      </c>
    </row>
    <row r="197" spans="1:8" x14ac:dyDescent="0.25">
      <c r="A197">
        <v>352</v>
      </c>
      <c r="B197">
        <f>VLOOKUP($B$2,'Standard Deposition Curves'!$B$24:$OL$29,(A197/2+1),FALSE)</f>
        <v>1.3972816769999999E-3</v>
      </c>
      <c r="C197">
        <f t="shared" si="17"/>
        <v>1.3972816769999999E-3</v>
      </c>
      <c r="D197">
        <f t="shared" si="18"/>
        <v>1.3972816769999999E-3</v>
      </c>
      <c r="E197">
        <f t="shared" si="19"/>
        <v>1.3972816769999999E-3</v>
      </c>
      <c r="F197">
        <f t="shared" si="15"/>
        <v>1.3605493136363634E-3</v>
      </c>
      <c r="G197">
        <f t="shared" si="16"/>
        <v>6.3965556970588212E-4</v>
      </c>
      <c r="H197">
        <v>352</v>
      </c>
    </row>
    <row r="198" spans="1:8" x14ac:dyDescent="0.25">
      <c r="A198">
        <v>354</v>
      </c>
      <c r="B198">
        <f>VLOOKUP($B$2,'Standard Deposition Curves'!$B$24:$OL$29,(A198/2+1),FALSE)</f>
        <v>1.3904109869999999E-3</v>
      </c>
      <c r="C198">
        <f t="shared" si="17"/>
        <v>1.3904109869999999E-3</v>
      </c>
      <c r="D198">
        <f t="shared" si="18"/>
        <v>1.3904109869999999E-3</v>
      </c>
      <c r="E198">
        <f t="shared" si="19"/>
        <v>1.3904109869999999E-3</v>
      </c>
      <c r="F198">
        <f t="shared" si="15"/>
        <v>1.3526523091818181E-3</v>
      </c>
      <c r="G198">
        <f t="shared" si="16"/>
        <v>6.1225788976470576E-4</v>
      </c>
      <c r="H198">
        <v>354</v>
      </c>
    </row>
    <row r="199" spans="1:8" x14ac:dyDescent="0.25">
      <c r="A199">
        <v>356</v>
      </c>
      <c r="B199">
        <f>VLOOKUP($B$2,'Standard Deposition Curves'!$B$24:$OL$29,(A199/2+1),FALSE)</f>
        <v>1.38403106E-3</v>
      </c>
      <c r="C199">
        <f t="shared" si="17"/>
        <v>1.38403106E-3</v>
      </c>
      <c r="D199">
        <f t="shared" si="18"/>
        <v>1.38403106E-3</v>
      </c>
      <c r="E199">
        <f t="shared" si="19"/>
        <v>1.38403106E-3</v>
      </c>
      <c r="F199">
        <f t="shared" si="15"/>
        <v>1.3446186576363634E-3</v>
      </c>
      <c r="G199">
        <f t="shared" si="16"/>
        <v>5.849949292352941E-4</v>
      </c>
      <c r="H199">
        <v>356</v>
      </c>
    </row>
    <row r="200" spans="1:8" x14ac:dyDescent="0.25">
      <c r="A200">
        <v>358</v>
      </c>
      <c r="B200">
        <f>VLOOKUP($B$2,'Standard Deposition Curves'!$B$24:$OL$29,(A200/2+1),FALSE)</f>
        <v>1.3775774179999997E-3</v>
      </c>
      <c r="C200">
        <f t="shared" si="17"/>
        <v>1.3775774179999997E-3</v>
      </c>
      <c r="D200">
        <f t="shared" si="18"/>
        <v>1.3775774179999997E-3</v>
      </c>
      <c r="E200">
        <f t="shared" si="19"/>
        <v>1.3775774179999997E-3</v>
      </c>
      <c r="F200">
        <f t="shared" si="15"/>
        <v>1.3364701290909089E-3</v>
      </c>
      <c r="G200">
        <f t="shared" si="16"/>
        <v>5.5785706531372549E-4</v>
      </c>
      <c r="H200">
        <v>358</v>
      </c>
    </row>
    <row r="201" spans="1:8" x14ac:dyDescent="0.25">
      <c r="A201">
        <v>360</v>
      </c>
      <c r="B201">
        <f>VLOOKUP($B$2,'Standard Deposition Curves'!$B$24:$OL$29,(A201/2+1),FALSE)</f>
        <v>1.3703704919999999E-3</v>
      </c>
      <c r="C201">
        <f t="shared" si="17"/>
        <v>1.3703704919999999E-3</v>
      </c>
      <c r="D201">
        <f t="shared" si="18"/>
        <v>1.3703704919999999E-3</v>
      </c>
      <c r="E201">
        <f t="shared" si="19"/>
        <v>1.3703704919999999E-3</v>
      </c>
      <c r="F201">
        <f t="shared" si="15"/>
        <v>1.3282725610909089E-3</v>
      </c>
      <c r="G201">
        <f t="shared" si="16"/>
        <v>5.3084574339215681E-4</v>
      </c>
      <c r="H201">
        <v>360</v>
      </c>
    </row>
    <row r="202" spans="1:8" x14ac:dyDescent="0.25">
      <c r="A202">
        <v>362</v>
      </c>
      <c r="B202">
        <f>VLOOKUP($B$2,'Standard Deposition Curves'!$B$24:$OL$29,(A202/2+1),FALSE)</f>
        <v>1.3625057489999998E-3</v>
      </c>
      <c r="C202">
        <f t="shared" si="17"/>
        <v>1.3625057489999998E-3</v>
      </c>
      <c r="D202">
        <f t="shared" si="18"/>
        <v>1.3625057489999998E-3</v>
      </c>
      <c r="E202">
        <f t="shared" si="19"/>
        <v>1.3625057489999998E-3</v>
      </c>
      <c r="F202">
        <f t="shared" si="15"/>
        <v>1.3200803924545454E-3</v>
      </c>
      <c r="G202">
        <f t="shared" si="16"/>
        <v>5.0397573374509803E-4</v>
      </c>
      <c r="H202">
        <v>362</v>
      </c>
    </row>
    <row r="203" spans="1:8" x14ac:dyDescent="0.25">
      <c r="A203">
        <v>364</v>
      </c>
      <c r="B203">
        <f>VLOOKUP($B$2,'Standard Deposition Curves'!$B$24:$OL$29,(A203/2+1),FALSE)</f>
        <v>1.354440747E-3</v>
      </c>
      <c r="C203">
        <f t="shared" si="17"/>
        <v>1.354440747E-3</v>
      </c>
      <c r="D203">
        <f t="shared" si="18"/>
        <v>1.354440747E-3</v>
      </c>
      <c r="E203">
        <f t="shared" si="19"/>
        <v>1.354440747E-3</v>
      </c>
      <c r="F203">
        <f t="shared" si="15"/>
        <v>1.3119253309090907E-3</v>
      </c>
      <c r="G203">
        <f t="shared" si="16"/>
        <v>4.7725993474509801E-4</v>
      </c>
      <c r="H203">
        <v>364</v>
      </c>
    </row>
    <row r="204" spans="1:8" x14ac:dyDescent="0.25">
      <c r="A204">
        <v>366</v>
      </c>
      <c r="B204">
        <f>VLOOKUP($B$2,'Standard Deposition Curves'!$B$24:$OL$29,(A204/2+1),FALSE)</f>
        <v>1.3459432069999999E-3</v>
      </c>
      <c r="C204">
        <f t="shared" si="17"/>
        <v>1.3459432069999999E-3</v>
      </c>
      <c r="D204">
        <f t="shared" si="18"/>
        <v>1.3459432069999999E-3</v>
      </c>
      <c r="E204">
        <f t="shared" si="19"/>
        <v>1.3459432069999999E-3</v>
      </c>
      <c r="F204">
        <f t="shared" si="15"/>
        <v>1.3038415827272727E-3</v>
      </c>
      <c r="G204">
        <f t="shared" si="16"/>
        <v>4.5070227303921573E-4</v>
      </c>
      <c r="H204">
        <v>366</v>
      </c>
    </row>
    <row r="205" spans="1:8" x14ac:dyDescent="0.25">
      <c r="A205">
        <v>368</v>
      </c>
      <c r="B205">
        <f>VLOOKUP($B$2,'Standard Deposition Curves'!$B$24:$OL$29,(A205/2+1),FALSE)</f>
        <v>1.3368817369999999E-3</v>
      </c>
      <c r="C205">
        <f t="shared" si="17"/>
        <v>1.3368817369999999E-3</v>
      </c>
      <c r="D205">
        <f t="shared" si="18"/>
        <v>1.3368817369999999E-3</v>
      </c>
      <c r="E205">
        <f t="shared" si="19"/>
        <v>1.3368817369999999E-3</v>
      </c>
      <c r="F205">
        <f t="shared" si="15"/>
        <v>1.2959098842727273E-3</v>
      </c>
      <c r="G205">
        <f t="shared" si="16"/>
        <v>4.2431122976470587E-4</v>
      </c>
      <c r="H205">
        <v>368</v>
      </c>
    </row>
    <row r="206" spans="1:8" x14ac:dyDescent="0.25">
      <c r="A206">
        <v>370</v>
      </c>
      <c r="B206">
        <f>VLOOKUP($B$2,'Standard Deposition Curves'!$B$24:$OL$29,(A206/2+1),FALSE)</f>
        <v>1.3276806989999999E-3</v>
      </c>
      <c r="C206">
        <f t="shared" si="17"/>
        <v>1.3276806989999999E-3</v>
      </c>
      <c r="D206">
        <f t="shared" si="18"/>
        <v>1.3276806989999999E-3</v>
      </c>
      <c r="E206">
        <f t="shared" si="19"/>
        <v>1.3276806989999999E-3</v>
      </c>
      <c r="F206">
        <f t="shared" si="15"/>
        <v>1.2881773178181819E-3</v>
      </c>
      <c r="G206">
        <f t="shared" si="16"/>
        <v>3.98097862372549E-4</v>
      </c>
      <c r="H206">
        <v>370</v>
      </c>
    </row>
    <row r="207" spans="1:8" x14ac:dyDescent="0.25">
      <c r="A207">
        <v>372</v>
      </c>
      <c r="B207">
        <f>VLOOKUP($B$2,'Standard Deposition Curves'!$B$24:$OL$29,(A207/2+1),FALSE)</f>
        <v>1.318918677E-3</v>
      </c>
      <c r="C207">
        <f t="shared" si="17"/>
        <v>1.318918677E-3</v>
      </c>
      <c r="D207">
        <f t="shared" si="18"/>
        <v>1.318918677E-3</v>
      </c>
      <c r="E207">
        <f t="shared" si="19"/>
        <v>1.318918677E-3</v>
      </c>
      <c r="F207">
        <f t="shared" si="15"/>
        <v>1.2805534931818183E-3</v>
      </c>
      <c r="G207">
        <f t="shared" si="16"/>
        <v>3.7206490749019613E-4</v>
      </c>
      <c r="H207">
        <v>372</v>
      </c>
    </row>
    <row r="208" spans="1:8" x14ac:dyDescent="0.25">
      <c r="A208">
        <v>374</v>
      </c>
      <c r="B208">
        <f>VLOOKUP($B$2,'Standard Deposition Curves'!$B$24:$OL$29,(A208/2+1),FALSE)</f>
        <v>1.3104146279999999E-3</v>
      </c>
      <c r="C208">
        <f t="shared" si="17"/>
        <v>1.3104146279999999E-3</v>
      </c>
      <c r="D208">
        <f t="shared" si="18"/>
        <v>1.3104146279999999E-3</v>
      </c>
      <c r="E208">
        <f t="shared" si="19"/>
        <v>1.3104146279999999E-3</v>
      </c>
      <c r="F208">
        <f t="shared" si="15"/>
        <v>1.2729316419090907E-3</v>
      </c>
      <c r="G208">
        <f t="shared" si="16"/>
        <v>3.4620375696078426E-4</v>
      </c>
      <c r="H208">
        <v>374</v>
      </c>
    </row>
    <row r="209" spans="1:8" x14ac:dyDescent="0.25">
      <c r="A209">
        <v>376</v>
      </c>
      <c r="B209">
        <f>VLOOKUP($B$2,'Standard Deposition Curves'!$B$24:$OL$29,(A209/2+1),FALSE)</f>
        <v>1.3020408199999999E-3</v>
      </c>
      <c r="C209">
        <f t="shared" si="17"/>
        <v>1.3020408199999999E-3</v>
      </c>
      <c r="D209">
        <f t="shared" si="18"/>
        <v>1.3020408199999999E-3</v>
      </c>
      <c r="E209">
        <f t="shared" si="19"/>
        <v>1.3020408199999999E-3</v>
      </c>
      <c r="F209">
        <f t="shared" si="15"/>
        <v>1.2653120707272726E-3</v>
      </c>
      <c r="G209">
        <f t="shared" si="16"/>
        <v>3.2050935249019607E-4</v>
      </c>
      <c r="H209">
        <v>376</v>
      </c>
    </row>
    <row r="210" spans="1:8" x14ac:dyDescent="0.25">
      <c r="A210">
        <v>378</v>
      </c>
      <c r="B210">
        <f>VLOOKUP($B$2,'Standard Deposition Curves'!$B$24:$OL$29,(A210/2+1),FALSE)</f>
        <v>1.294397246E-3</v>
      </c>
      <c r="C210">
        <f t="shared" si="17"/>
        <v>1.294397246E-3</v>
      </c>
      <c r="D210">
        <f t="shared" si="18"/>
        <v>1.294397246E-3</v>
      </c>
      <c r="E210">
        <f t="shared" si="19"/>
        <v>1.294397246E-3</v>
      </c>
      <c r="F210">
        <f t="shared" si="15"/>
        <v>1.2576811742727272E-3</v>
      </c>
      <c r="G210">
        <f t="shared" si="16"/>
        <v>2.9497914033333329E-4</v>
      </c>
      <c r="H210">
        <v>378</v>
      </c>
    </row>
    <row r="211" spans="1:8" x14ac:dyDescent="0.25">
      <c r="A211">
        <v>380</v>
      </c>
      <c r="B211">
        <f>VLOOKUP($B$2,'Standard Deposition Curves'!$B$24:$OL$29,(A211/2+1),FALSE)</f>
        <v>1.28740417E-3</v>
      </c>
      <c r="C211">
        <f t="shared" si="17"/>
        <v>1.28740417E-3</v>
      </c>
      <c r="D211">
        <f t="shared" si="18"/>
        <v>1.28740417E-3</v>
      </c>
      <c r="E211">
        <f t="shared" si="19"/>
        <v>1.28740417E-3</v>
      </c>
      <c r="F211">
        <f t="shared" si="15"/>
        <v>1.2499580828181816E-3</v>
      </c>
      <c r="G211">
        <f t="shared" si="16"/>
        <v>2.6959880217647056E-4</v>
      </c>
      <c r="H211">
        <v>380</v>
      </c>
    </row>
    <row r="212" spans="1:8" x14ac:dyDescent="0.25">
      <c r="A212">
        <v>382</v>
      </c>
      <c r="B212">
        <f>VLOOKUP($B$2,'Standard Deposition Curves'!$B$24:$OL$29,(A212/2+1),FALSE)</f>
        <v>1.2802566369999999E-3</v>
      </c>
      <c r="C212">
        <f t="shared" si="17"/>
        <v>1.2802566369999999E-3</v>
      </c>
      <c r="D212">
        <f t="shared" si="18"/>
        <v>1.2802566369999999E-3</v>
      </c>
      <c r="E212">
        <f t="shared" si="19"/>
        <v>1.2802566369999999E-3</v>
      </c>
      <c r="F212">
        <f t="shared" si="15"/>
        <v>1.1329213400909091E-3</v>
      </c>
      <c r="G212">
        <f t="shared" si="16"/>
        <v>2.4435558315686272E-4</v>
      </c>
      <c r="H212">
        <v>382</v>
      </c>
    </row>
    <row r="213" spans="1:8" x14ac:dyDescent="0.25">
      <c r="A213">
        <v>384</v>
      </c>
      <c r="B213">
        <f>VLOOKUP($B$2,'Standard Deposition Curves'!$B$24:$OL$29,(A213/2+1),FALSE)</f>
        <v>1.2728000720000001E-3</v>
      </c>
      <c r="C213">
        <f t="shared" si="17"/>
        <v>1.2728000720000001E-3</v>
      </c>
      <c r="D213">
        <f t="shared" si="18"/>
        <v>1.2728000720000001E-3</v>
      </c>
      <c r="E213">
        <f t="shared" si="19"/>
        <v>1.2728000720000001E-3</v>
      </c>
      <c r="F213">
        <f t="shared" si="15"/>
        <v>1.016534373090909E-3</v>
      </c>
      <c r="G213">
        <f t="shared" si="16"/>
        <v>2.1925251184313723E-4</v>
      </c>
      <c r="H213">
        <v>384</v>
      </c>
    </row>
    <row r="214" spans="1:8" x14ac:dyDescent="0.25">
      <c r="A214">
        <v>386</v>
      </c>
      <c r="B214">
        <f>VLOOKUP($B$2,'Standard Deposition Curves'!$B$24:$OL$29,(A214/2+1),FALSE)</f>
        <v>1.2655195169999998E-3</v>
      </c>
      <c r="C214">
        <f t="shared" si="17"/>
        <v>1.2655195169999998E-3</v>
      </c>
      <c r="D214">
        <f t="shared" si="18"/>
        <v>1.2655195169999998E-3</v>
      </c>
      <c r="E214">
        <f t="shared" si="19"/>
        <v>1.2655195169999998E-3</v>
      </c>
      <c r="F214">
        <f t="shared" si="15"/>
        <v>9.0082527563636362E-4</v>
      </c>
      <c r="G214">
        <f t="shared" si="16"/>
        <v>1.942956476862745E-4</v>
      </c>
      <c r="H214">
        <v>386</v>
      </c>
    </row>
    <row r="215" spans="1:8" x14ac:dyDescent="0.25">
      <c r="A215">
        <v>388</v>
      </c>
      <c r="B215">
        <f>VLOOKUP($B$2,'Standard Deposition Curves'!$B$24:$OL$29,(A215/2+1),FALSE)</f>
        <v>1.2586945240000002E-3</v>
      </c>
      <c r="C215">
        <f t="shared" si="17"/>
        <v>1.2586945240000002E-3</v>
      </c>
      <c r="D215">
        <f t="shared" si="18"/>
        <v>1.2586945240000002E-3</v>
      </c>
      <c r="E215">
        <f t="shared" si="19"/>
        <v>1.2586945240000002E-3</v>
      </c>
      <c r="F215">
        <f t="shared" ref="F215:F221" si="20">AVERAGE(B215:B225)</f>
        <v>7.8577804681818171E-4</v>
      </c>
      <c r="G215">
        <f t="shared" ref="G215:G221" si="21">AVERAGE(B215:B265)</f>
        <v>1.6948153950980388E-4</v>
      </c>
      <c r="H215">
        <v>388</v>
      </c>
    </row>
    <row r="216" spans="1:8" x14ac:dyDescent="0.25">
      <c r="A216">
        <v>390</v>
      </c>
      <c r="B216">
        <f>VLOOKUP($B$2,'Standard Deposition Curves'!$B$24:$OL$29,(A216/2+1),FALSE)</f>
        <v>1.2518235059999997E-3</v>
      </c>
      <c r="C216">
        <f t="shared" si="17"/>
        <v>1.2518235059999997E-3</v>
      </c>
      <c r="D216">
        <f t="shared" si="18"/>
        <v>1.2518235059999997E-3</v>
      </c>
      <c r="E216">
        <f t="shared" si="19"/>
        <v>1.2518235059999997E-3</v>
      </c>
      <c r="F216">
        <f t="shared" si="20"/>
        <v>6.7135127190909088E-4</v>
      </c>
      <c r="G216">
        <f t="shared" si="21"/>
        <v>1.4480125472549017E-4</v>
      </c>
      <c r="H216">
        <v>390</v>
      </c>
    </row>
    <row r="217" spans="1:8" x14ac:dyDescent="0.25">
      <c r="A217">
        <v>392</v>
      </c>
      <c r="B217">
        <f>VLOOKUP($B$2,'Standard Deposition Curves'!$B$24:$OL$29,(A217/2+1),FALSE)</f>
        <v>1.2438186279999999E-3</v>
      </c>
      <c r="C217">
        <f t="shared" si="17"/>
        <v>1.2438186279999999E-3</v>
      </c>
      <c r="D217">
        <f t="shared" si="18"/>
        <v>1.2438186279999999E-3</v>
      </c>
      <c r="E217">
        <f t="shared" si="19"/>
        <v>1.2438186279999999E-3</v>
      </c>
      <c r="F217">
        <f t="shared" si="20"/>
        <v>5.5754913499999996E-4</v>
      </c>
      <c r="G217">
        <f t="shared" si="21"/>
        <v>1.2025569578431372E-4</v>
      </c>
      <c r="H217">
        <v>392</v>
      </c>
    </row>
    <row r="218" spans="1:8" x14ac:dyDescent="0.25">
      <c r="A218">
        <v>394</v>
      </c>
      <c r="B218">
        <f>VLOOKUP($B$2,'Standard Deposition Curves'!$B$24:$OL$29,(A218/2+1),FALSE)</f>
        <v>1.235078313E-3</v>
      </c>
      <c r="C218">
        <f t="shared" si="17"/>
        <v>1.235078313E-3</v>
      </c>
      <c r="D218">
        <f t="shared" si="18"/>
        <v>1.235078313E-3</v>
      </c>
      <c r="E218">
        <f t="shared" si="19"/>
        <v>1.235078313E-3</v>
      </c>
      <c r="F218">
        <f t="shared" si="20"/>
        <v>4.4447471427272721E-4</v>
      </c>
      <c r="G218">
        <f t="shared" si="21"/>
        <v>9.5867095235294106E-5</v>
      </c>
      <c r="H218">
        <v>394</v>
      </c>
    </row>
    <row r="219" spans="1:8" x14ac:dyDescent="0.25">
      <c r="A219">
        <v>396</v>
      </c>
      <c r="B219">
        <f>VLOOKUP($B$2,'Standard Deposition Curves'!$B$24:$OL$29,(A219/2+1),FALSE)</f>
        <v>1.2265993449999998E-3</v>
      </c>
      <c r="C219">
        <f t="shared" si="17"/>
        <v>1.2265993449999998E-3</v>
      </c>
      <c r="D219">
        <f t="shared" si="18"/>
        <v>1.2265993449999998E-3</v>
      </c>
      <c r="E219">
        <f t="shared" si="19"/>
        <v>1.2265993449999998E-3</v>
      </c>
      <c r="F219">
        <f t="shared" si="20"/>
        <v>3.3219486763636365E-4</v>
      </c>
      <c r="G219">
        <f t="shared" si="21"/>
        <v>7.1649873411764697E-5</v>
      </c>
      <c r="H219">
        <v>396</v>
      </c>
    </row>
    <row r="220" spans="1:8" x14ac:dyDescent="0.25">
      <c r="A220">
        <v>398</v>
      </c>
      <c r="B220">
        <f>VLOOKUP($B$2,'Standard Deposition Curves'!$B$24:$OL$29,(A220/2+1),FALSE)</f>
        <v>1.218100959E-3</v>
      </c>
      <c r="C220">
        <f t="shared" si="17"/>
        <v>1.218100959E-3</v>
      </c>
      <c r="D220">
        <f t="shared" si="18"/>
        <v>1.218100959E-3</v>
      </c>
      <c r="E220">
        <f t="shared" si="19"/>
        <v>1.218100959E-3</v>
      </c>
      <c r="F220">
        <f t="shared" si="20"/>
        <v>2.2068583627272726E-4</v>
      </c>
      <c r="G220">
        <f t="shared" si="21"/>
        <v>4.7598905862745093E-5</v>
      </c>
      <c r="H220">
        <v>398</v>
      </c>
    </row>
    <row r="221" spans="1:8" x14ac:dyDescent="0.25">
      <c r="A221">
        <v>400</v>
      </c>
      <c r="B221">
        <f>VLOOKUP($B$2,'Standard Deposition Curves'!$B$24:$OL$29,(A221/2+1),FALSE)</f>
        <v>1.2094432399999998E-3</v>
      </c>
      <c r="C221">
        <f t="shared" si="17"/>
        <v>1.2094432399999998E-3</v>
      </c>
      <c r="D221">
        <f t="shared" si="18"/>
        <v>1.2094432399999998E-3</v>
      </c>
      <c r="E221">
        <f t="shared" si="19"/>
        <v>1.2094432399999998E-3</v>
      </c>
      <c r="F221">
        <f t="shared" si="20"/>
        <v>1.0994938545454544E-4</v>
      </c>
      <c r="G221">
        <f t="shared" si="21"/>
        <v>2.3714573333333331E-5</v>
      </c>
      <c r="H221">
        <v>400</v>
      </c>
    </row>
    <row r="222" spans="1:8" x14ac:dyDescent="0.25">
      <c r="A222">
        <v>402</v>
      </c>
      <c r="B222">
        <f>VLOOKUP($B$2,'Standard Deposition Curves'!$B$24:$OL$29,(A222/2+1),FALSE)</f>
        <v>0</v>
      </c>
      <c r="C222"/>
      <c r="D222"/>
      <c r="E222"/>
      <c r="F222"/>
      <c r="G222"/>
      <c r="H222"/>
    </row>
    <row r="223" spans="1:8" x14ac:dyDescent="0.25">
      <c r="A223">
        <v>404</v>
      </c>
      <c r="B223">
        <f>VLOOKUP($B$2,'Standard Deposition Curves'!$B$24:$OL$29,(A223/2+1),FALSE)</f>
        <v>0</v>
      </c>
      <c r="C223"/>
      <c r="D223"/>
      <c r="E223"/>
      <c r="F223"/>
      <c r="G223"/>
      <c r="H223"/>
    </row>
    <row r="224" spans="1:8" x14ac:dyDescent="0.25">
      <c r="A224">
        <v>406</v>
      </c>
      <c r="B224">
        <f>VLOOKUP($B$2,'Standard Deposition Curves'!$B$24:$OL$29,(A224/2+1),FALSE)</f>
        <v>0</v>
      </c>
      <c r="C224"/>
      <c r="D224"/>
      <c r="E224"/>
      <c r="F224"/>
      <c r="G224"/>
      <c r="H224"/>
    </row>
    <row r="225" spans="1:8" x14ac:dyDescent="0.25">
      <c r="A225">
        <v>408</v>
      </c>
      <c r="B225">
        <f>VLOOKUP($B$2,'Standard Deposition Curves'!$B$24:$OL$29,(A225/2+1),FALSE)</f>
        <v>0</v>
      </c>
      <c r="C225"/>
      <c r="D225"/>
      <c r="E225"/>
      <c r="F225"/>
      <c r="G225"/>
      <c r="H225"/>
    </row>
    <row r="226" spans="1:8" x14ac:dyDescent="0.25">
      <c r="A226">
        <v>410</v>
      </c>
      <c r="B226">
        <f>VLOOKUP($B$2,'Standard Deposition Curves'!$B$24:$OL$29,(A226/2+1),FALSE)</f>
        <v>0</v>
      </c>
      <c r="C226"/>
      <c r="D226"/>
      <c r="E226"/>
      <c r="F226"/>
      <c r="G226"/>
      <c r="H226"/>
    </row>
    <row r="227" spans="1:8" x14ac:dyDescent="0.25">
      <c r="A227">
        <v>412</v>
      </c>
      <c r="B227">
        <f>VLOOKUP($B$2,'Standard Deposition Curves'!$B$24:$OL$29,(A227/2+1),FALSE)</f>
        <v>0</v>
      </c>
      <c r="C227"/>
      <c r="D227"/>
      <c r="E227"/>
      <c r="F227"/>
      <c r="G227"/>
      <c r="H227"/>
    </row>
    <row r="228" spans="1:8" x14ac:dyDescent="0.25">
      <c r="A228">
        <v>414</v>
      </c>
      <c r="B228">
        <f>VLOOKUP($B$2,'Standard Deposition Curves'!$B$24:$OL$29,(A228/2+1),FALSE)</f>
        <v>0</v>
      </c>
      <c r="C228"/>
      <c r="D228"/>
      <c r="E228"/>
      <c r="F228"/>
      <c r="G228"/>
      <c r="H228"/>
    </row>
    <row r="229" spans="1:8" x14ac:dyDescent="0.25">
      <c r="A229">
        <v>416</v>
      </c>
      <c r="B229">
        <f>VLOOKUP($B$2,'Standard Deposition Curves'!$B$24:$OL$29,(A229/2+1),FALSE)</f>
        <v>0</v>
      </c>
      <c r="C229"/>
      <c r="D229"/>
      <c r="E229"/>
      <c r="F229"/>
      <c r="G229"/>
      <c r="H229"/>
    </row>
    <row r="230" spans="1:8" x14ac:dyDescent="0.25">
      <c r="A230">
        <v>418</v>
      </c>
      <c r="B230">
        <f>VLOOKUP($B$2,'Standard Deposition Curves'!$B$24:$OL$29,(A230/2+1),FALSE)</f>
        <v>0</v>
      </c>
      <c r="C230"/>
      <c r="D230"/>
      <c r="E230"/>
      <c r="F230"/>
      <c r="G230"/>
      <c r="H230"/>
    </row>
    <row r="231" spans="1:8" x14ac:dyDescent="0.25">
      <c r="A231">
        <v>420</v>
      </c>
      <c r="B231">
        <f>VLOOKUP($B$2,'Standard Deposition Curves'!$B$24:$OL$29,(A231/2+1),FALSE)</f>
        <v>0</v>
      </c>
      <c r="C231"/>
      <c r="D231"/>
      <c r="E231"/>
      <c r="F231"/>
      <c r="G231"/>
      <c r="H231"/>
    </row>
    <row r="232" spans="1:8" x14ac:dyDescent="0.25">
      <c r="A232">
        <v>422</v>
      </c>
      <c r="B232">
        <f>VLOOKUP($B$2,'Standard Deposition Curves'!$B$24:$OL$29,(A232/2+1),FALSE)</f>
        <v>0</v>
      </c>
      <c r="C232"/>
      <c r="D232"/>
      <c r="E232"/>
      <c r="F232"/>
      <c r="G232"/>
      <c r="H232"/>
    </row>
    <row r="233" spans="1:8" x14ac:dyDescent="0.25">
      <c r="A233">
        <v>424</v>
      </c>
      <c r="B233">
        <f>VLOOKUP($B$2,'Standard Deposition Curves'!$B$24:$OL$29,(A233/2+1),FALSE)</f>
        <v>0</v>
      </c>
      <c r="C233"/>
      <c r="D233"/>
      <c r="E233"/>
      <c r="F233"/>
      <c r="G233"/>
      <c r="H233"/>
    </row>
    <row r="234" spans="1:8" x14ac:dyDescent="0.25">
      <c r="A234">
        <v>426</v>
      </c>
      <c r="B234">
        <f>VLOOKUP($B$2,'Standard Deposition Curves'!$B$24:$OL$29,(A234/2+1),FALSE)</f>
        <v>0</v>
      </c>
      <c r="C234"/>
      <c r="D234"/>
      <c r="E234"/>
      <c r="F234"/>
      <c r="G234"/>
      <c r="H234"/>
    </row>
    <row r="235" spans="1:8" x14ac:dyDescent="0.25">
      <c r="A235">
        <v>428</v>
      </c>
      <c r="B235">
        <f>VLOOKUP($B$2,'Standard Deposition Curves'!$B$24:$OL$29,(A235/2+1),FALSE)</f>
        <v>0</v>
      </c>
      <c r="C235"/>
      <c r="D235"/>
      <c r="E235"/>
      <c r="F235"/>
      <c r="G235"/>
      <c r="H235"/>
    </row>
    <row r="236" spans="1:8" x14ac:dyDescent="0.25">
      <c r="A236">
        <v>430</v>
      </c>
      <c r="B236">
        <f>VLOOKUP($B$2,'Standard Deposition Curves'!$B$24:$OL$29,(A236/2+1),FALSE)</f>
        <v>0</v>
      </c>
      <c r="C236"/>
      <c r="D236"/>
      <c r="E236"/>
      <c r="F236"/>
      <c r="G236"/>
      <c r="H236"/>
    </row>
    <row r="237" spans="1:8" x14ac:dyDescent="0.25">
      <c r="A237">
        <v>432</v>
      </c>
      <c r="B237">
        <f>VLOOKUP($B$2,'Standard Deposition Curves'!$B$24:$OL$29,(A237/2+1),FALSE)</f>
        <v>0</v>
      </c>
      <c r="C237"/>
      <c r="D237"/>
      <c r="E237"/>
      <c r="F237"/>
      <c r="G237"/>
      <c r="H237"/>
    </row>
    <row r="238" spans="1:8" x14ac:dyDescent="0.25">
      <c r="A238">
        <v>434</v>
      </c>
      <c r="B238">
        <f>VLOOKUP($B$2,'Standard Deposition Curves'!$B$24:$OL$29,(A238/2+1),FALSE)</f>
        <v>0</v>
      </c>
      <c r="C238"/>
      <c r="D238"/>
      <c r="E238"/>
      <c r="F238"/>
      <c r="G238"/>
      <c r="H238"/>
    </row>
    <row r="239" spans="1:8" x14ac:dyDescent="0.25">
      <c r="A239">
        <v>436</v>
      </c>
      <c r="B239">
        <f>VLOOKUP($B$2,'Standard Deposition Curves'!$B$24:$OL$29,(A239/2+1),FALSE)</f>
        <v>0</v>
      </c>
      <c r="C239"/>
      <c r="D239"/>
      <c r="E239"/>
      <c r="F239"/>
      <c r="G239"/>
      <c r="H239"/>
    </row>
    <row r="240" spans="1:8" x14ac:dyDescent="0.25">
      <c r="A240">
        <v>438</v>
      </c>
      <c r="B240">
        <f>VLOOKUP($B$2,'Standard Deposition Curves'!$B$24:$OL$29,(A240/2+1),FALSE)</f>
        <v>0</v>
      </c>
      <c r="C240"/>
      <c r="D240"/>
      <c r="E240"/>
      <c r="F240"/>
      <c r="G240"/>
      <c r="H240"/>
    </row>
    <row r="241" spans="1:8" x14ac:dyDescent="0.25">
      <c r="A241">
        <v>440</v>
      </c>
      <c r="B241">
        <f>VLOOKUP($B$2,'Standard Deposition Curves'!$B$24:$OL$29,(A241/2+1),FALSE)</f>
        <v>0</v>
      </c>
      <c r="C241"/>
      <c r="D241"/>
      <c r="E241"/>
      <c r="F241"/>
      <c r="G241"/>
      <c r="H241"/>
    </row>
    <row r="242" spans="1:8" x14ac:dyDescent="0.25">
      <c r="A242">
        <v>442</v>
      </c>
      <c r="B242">
        <f>VLOOKUP($B$2,'Standard Deposition Curves'!$B$24:$OL$29,(A242/2+1),FALSE)</f>
        <v>0</v>
      </c>
      <c r="C242"/>
      <c r="D242"/>
      <c r="E242"/>
      <c r="F242"/>
      <c r="G242"/>
      <c r="H242"/>
    </row>
    <row r="243" spans="1:8" x14ac:dyDescent="0.25">
      <c r="A243">
        <v>444</v>
      </c>
      <c r="B243">
        <f>VLOOKUP($B$2,'Standard Deposition Curves'!$B$24:$OL$29,(A243/2+1),FALSE)</f>
        <v>0</v>
      </c>
      <c r="C243"/>
      <c r="D243"/>
      <c r="E243"/>
      <c r="F243"/>
      <c r="G243"/>
      <c r="H243"/>
    </row>
    <row r="244" spans="1:8" x14ac:dyDescent="0.25">
      <c r="A244">
        <v>446</v>
      </c>
      <c r="B244">
        <f>VLOOKUP($B$2,'Standard Deposition Curves'!$B$24:$OL$29,(A244/2+1),FALSE)</f>
        <v>0</v>
      </c>
      <c r="C244"/>
      <c r="D244"/>
      <c r="E244"/>
      <c r="F244"/>
      <c r="G244"/>
      <c r="H244"/>
    </row>
    <row r="245" spans="1:8" x14ac:dyDescent="0.25">
      <c r="A245">
        <v>448</v>
      </c>
      <c r="B245">
        <f>VLOOKUP($B$2,'Standard Deposition Curves'!$B$24:$OL$29,(A245/2+1),FALSE)</f>
        <v>0</v>
      </c>
      <c r="C245"/>
      <c r="D245"/>
      <c r="E245"/>
      <c r="F245"/>
      <c r="G245"/>
      <c r="H245"/>
    </row>
    <row r="246" spans="1:8" x14ac:dyDescent="0.25">
      <c r="A246">
        <v>450</v>
      </c>
      <c r="B246">
        <f>VLOOKUP($B$2,'Standard Deposition Curves'!$B$24:$OL$29,(A246/2+1),FALSE)</f>
        <v>0</v>
      </c>
      <c r="C246"/>
      <c r="D246"/>
      <c r="E246"/>
      <c r="F246"/>
      <c r="G246"/>
      <c r="H246"/>
    </row>
    <row r="247" spans="1:8" x14ac:dyDescent="0.25">
      <c r="A247">
        <v>452</v>
      </c>
      <c r="B247">
        <f>VLOOKUP($B$2,'Standard Deposition Curves'!$B$24:$OL$29,(A247/2+1),FALSE)</f>
        <v>0</v>
      </c>
      <c r="C247"/>
      <c r="D247"/>
      <c r="E247"/>
      <c r="F247"/>
      <c r="G247"/>
      <c r="H247"/>
    </row>
    <row r="248" spans="1:8" x14ac:dyDescent="0.25">
      <c r="A248">
        <v>454</v>
      </c>
      <c r="B248">
        <f>VLOOKUP($B$2,'Standard Deposition Curves'!$B$24:$OL$29,(A248/2+1),FALSE)</f>
        <v>0</v>
      </c>
      <c r="C248"/>
      <c r="D248"/>
      <c r="E248"/>
      <c r="F248"/>
      <c r="G248"/>
      <c r="H248"/>
    </row>
    <row r="249" spans="1:8" x14ac:dyDescent="0.25">
      <c r="A249">
        <v>456</v>
      </c>
      <c r="B249">
        <f>VLOOKUP($B$2,'Standard Deposition Curves'!$B$24:$OL$29,(A249/2+1),FALSE)</f>
        <v>0</v>
      </c>
      <c r="C249"/>
      <c r="D249"/>
      <c r="E249"/>
      <c r="F249"/>
      <c r="G249"/>
      <c r="H249"/>
    </row>
    <row r="250" spans="1:8" x14ac:dyDescent="0.25">
      <c r="A250">
        <v>458</v>
      </c>
      <c r="B250">
        <f>VLOOKUP($B$2,'Standard Deposition Curves'!$B$24:$OL$29,(A250/2+1),FALSE)</f>
        <v>0</v>
      </c>
      <c r="C250"/>
      <c r="D250"/>
      <c r="E250"/>
      <c r="F250"/>
      <c r="G250"/>
      <c r="H250"/>
    </row>
    <row r="251" spans="1:8" x14ac:dyDescent="0.25">
      <c r="A251">
        <v>460</v>
      </c>
      <c r="B251">
        <f>VLOOKUP($B$2,'Standard Deposition Curves'!$B$24:$OL$29,(A251/2+1),FALSE)</f>
        <v>0</v>
      </c>
      <c r="C251"/>
      <c r="D251"/>
      <c r="E251"/>
      <c r="F251"/>
      <c r="G251"/>
      <c r="H251"/>
    </row>
    <row r="252" spans="1:8" x14ac:dyDescent="0.25">
      <c r="A252">
        <v>462</v>
      </c>
      <c r="B252">
        <f>VLOOKUP($B$2,'Standard Deposition Curves'!$B$24:$OL$29,(A252/2+1),FALSE)</f>
        <v>0</v>
      </c>
      <c r="C252"/>
      <c r="D252"/>
      <c r="E252"/>
      <c r="F252"/>
      <c r="G252"/>
      <c r="H252"/>
    </row>
    <row r="253" spans="1:8" x14ac:dyDescent="0.25">
      <c r="A253">
        <v>464</v>
      </c>
      <c r="B253">
        <f>VLOOKUP($B$2,'Standard Deposition Curves'!$B$24:$OL$29,(A253/2+1),FALSE)</f>
        <v>0</v>
      </c>
      <c r="C253"/>
      <c r="D253"/>
      <c r="E253"/>
      <c r="F253"/>
      <c r="G253"/>
      <c r="H253"/>
    </row>
    <row r="254" spans="1:8" x14ac:dyDescent="0.25">
      <c r="A254">
        <v>466</v>
      </c>
      <c r="B254">
        <f>VLOOKUP($B$2,'Standard Deposition Curves'!$B$24:$OL$29,(A254/2+1),FALSE)</f>
        <v>0</v>
      </c>
      <c r="C254"/>
      <c r="D254"/>
      <c r="E254"/>
      <c r="F254"/>
      <c r="G254"/>
      <c r="H254"/>
    </row>
    <row r="255" spans="1:8" x14ac:dyDescent="0.25">
      <c r="A255">
        <v>468</v>
      </c>
      <c r="B255">
        <f>VLOOKUP($B$2,'Standard Deposition Curves'!$B$24:$OL$29,(A255/2+1),FALSE)</f>
        <v>0</v>
      </c>
      <c r="C255"/>
      <c r="D255"/>
      <c r="E255"/>
      <c r="F255"/>
      <c r="G255"/>
      <c r="H255"/>
    </row>
    <row r="256" spans="1:8" x14ac:dyDescent="0.25">
      <c r="A256">
        <v>470</v>
      </c>
      <c r="B256">
        <f>VLOOKUP($B$2,'Standard Deposition Curves'!$B$24:$OL$29,(A256/2+1),FALSE)</f>
        <v>0</v>
      </c>
      <c r="C256"/>
      <c r="D256"/>
      <c r="E256"/>
      <c r="F256"/>
      <c r="G256"/>
      <c r="H256"/>
    </row>
    <row r="257" spans="1:8" x14ac:dyDescent="0.25">
      <c r="A257">
        <v>472</v>
      </c>
      <c r="B257">
        <f>VLOOKUP($B$2,'Standard Deposition Curves'!$B$24:$OL$29,(A257/2+1),FALSE)</f>
        <v>0</v>
      </c>
      <c r="C257"/>
      <c r="D257"/>
      <c r="E257"/>
      <c r="F257"/>
      <c r="G257"/>
      <c r="H257"/>
    </row>
    <row r="258" spans="1:8" x14ac:dyDescent="0.25">
      <c r="A258">
        <v>474</v>
      </c>
      <c r="B258">
        <f>VLOOKUP($B$2,'Standard Deposition Curves'!$B$24:$OL$29,(A258/2+1),FALSE)</f>
        <v>0</v>
      </c>
      <c r="C258"/>
      <c r="D258"/>
      <c r="E258"/>
      <c r="F258"/>
      <c r="G258"/>
      <c r="H258"/>
    </row>
    <row r="259" spans="1:8" x14ac:dyDescent="0.25">
      <c r="A259">
        <v>476</v>
      </c>
      <c r="B259">
        <f>VLOOKUP($B$2,'Standard Deposition Curves'!$B$24:$OL$29,(A259/2+1),FALSE)</f>
        <v>0</v>
      </c>
      <c r="C259"/>
      <c r="D259"/>
      <c r="E259"/>
      <c r="F259"/>
      <c r="G259"/>
      <c r="H259"/>
    </row>
    <row r="260" spans="1:8" x14ac:dyDescent="0.25">
      <c r="A260">
        <v>478</v>
      </c>
      <c r="B260">
        <f>VLOOKUP($B$2,'Standard Deposition Curves'!$B$24:$OL$29,(A260/2+1),FALSE)</f>
        <v>0</v>
      </c>
      <c r="C260"/>
      <c r="D260"/>
      <c r="E260"/>
      <c r="F260"/>
      <c r="G260"/>
      <c r="H260"/>
    </row>
    <row r="261" spans="1:8" x14ac:dyDescent="0.25">
      <c r="A261">
        <v>480</v>
      </c>
      <c r="B261">
        <f>VLOOKUP($B$2,'Standard Deposition Curves'!$B$24:$OL$29,(A261/2+1),FALSE)</f>
        <v>0</v>
      </c>
      <c r="C261"/>
      <c r="D261"/>
      <c r="E261"/>
      <c r="F261"/>
      <c r="G261"/>
      <c r="H261"/>
    </row>
    <row r="262" spans="1:8" x14ac:dyDescent="0.25">
      <c r="A262">
        <v>482</v>
      </c>
      <c r="B262">
        <f>VLOOKUP($B$2,'Standard Deposition Curves'!$B$24:$OL$29,(A262/2+1),FALSE)</f>
        <v>0</v>
      </c>
      <c r="C262"/>
      <c r="D262"/>
      <c r="E262"/>
      <c r="F262"/>
      <c r="G262"/>
      <c r="H262"/>
    </row>
    <row r="263" spans="1:8" x14ac:dyDescent="0.25">
      <c r="A263">
        <v>484</v>
      </c>
      <c r="B263">
        <f>VLOOKUP($B$2,'Standard Deposition Curves'!$B$24:$OL$29,(A263/2+1),FALSE)</f>
        <v>0</v>
      </c>
      <c r="C263"/>
      <c r="D263"/>
      <c r="E263"/>
      <c r="F263"/>
      <c r="G263"/>
      <c r="H263"/>
    </row>
    <row r="264" spans="1:8" x14ac:dyDescent="0.25">
      <c r="A264">
        <v>486</v>
      </c>
      <c r="B264">
        <f>VLOOKUP($B$2,'Standard Deposition Curves'!$B$24:$OL$29,(A264/2+1),FALSE)</f>
        <v>0</v>
      </c>
      <c r="C264"/>
      <c r="D264"/>
      <c r="E264"/>
      <c r="F264"/>
      <c r="G264"/>
      <c r="H264"/>
    </row>
    <row r="265" spans="1:8" x14ac:dyDescent="0.25">
      <c r="A265">
        <v>488</v>
      </c>
      <c r="B265">
        <f>VLOOKUP($B$2,'Standard Deposition Curves'!$B$24:$OL$29,(A265/2+1),FALSE)</f>
        <v>0</v>
      </c>
      <c r="C265"/>
      <c r="D265"/>
      <c r="E265"/>
      <c r="F265"/>
      <c r="G265"/>
      <c r="H265"/>
    </row>
    <row r="266" spans="1:8" x14ac:dyDescent="0.25">
      <c r="A266">
        <v>490</v>
      </c>
      <c r="B266">
        <f>VLOOKUP($B$2,'Standard Deposition Curves'!$B$24:$OL$29,(A266/2+1),FALSE)</f>
        <v>0</v>
      </c>
      <c r="C266"/>
      <c r="D266"/>
      <c r="E266"/>
      <c r="F266"/>
      <c r="G266"/>
      <c r="H266"/>
    </row>
    <row r="267" spans="1:8" x14ac:dyDescent="0.25">
      <c r="A267">
        <v>492</v>
      </c>
      <c r="B267">
        <f>VLOOKUP($B$2,'Standard Deposition Curves'!$B$24:$OL$29,(A267/2+1),FALSE)</f>
        <v>0</v>
      </c>
      <c r="C267"/>
      <c r="D267"/>
      <c r="E267"/>
      <c r="F267"/>
      <c r="G267"/>
      <c r="H267"/>
    </row>
    <row r="268" spans="1:8" x14ac:dyDescent="0.25">
      <c r="A268">
        <v>494</v>
      </c>
      <c r="B268">
        <f>VLOOKUP($B$2,'Standard Deposition Curves'!$B$24:$OL$29,(A268/2+1),FALSE)</f>
        <v>0</v>
      </c>
      <c r="C268"/>
      <c r="D268"/>
      <c r="E268"/>
      <c r="F268"/>
      <c r="G268"/>
      <c r="H268"/>
    </row>
    <row r="269" spans="1:8" x14ac:dyDescent="0.25">
      <c r="A269">
        <v>496</v>
      </c>
      <c r="B269">
        <f>VLOOKUP($B$2,'Standard Deposition Curves'!$B$24:$OL$29,(A269/2+1),FALSE)</f>
        <v>0</v>
      </c>
      <c r="C269"/>
      <c r="D269"/>
      <c r="E269"/>
      <c r="F269"/>
      <c r="G269"/>
      <c r="H269"/>
    </row>
    <row r="270" spans="1:8" x14ac:dyDescent="0.25">
      <c r="A270">
        <v>498</v>
      </c>
      <c r="B270">
        <f>VLOOKUP($B$2,'Standard Deposition Curves'!$B$24:$OL$29,(A270/2+1),FALSE)</f>
        <v>0</v>
      </c>
      <c r="C270"/>
      <c r="D270"/>
      <c r="E270"/>
      <c r="F270"/>
      <c r="G270"/>
      <c r="H270"/>
    </row>
    <row r="271" spans="1:8" x14ac:dyDescent="0.25">
      <c r="A271">
        <v>500</v>
      </c>
      <c r="B271">
        <f>VLOOKUP($B$2,'Standard Deposition Curves'!$B$24:$OL$29,(A271/2+1),FALSE)</f>
        <v>0</v>
      </c>
      <c r="C271"/>
      <c r="D271"/>
      <c r="E271"/>
      <c r="F271"/>
      <c r="G271"/>
      <c r="H271"/>
    </row>
    <row r="272" spans="1:8" x14ac:dyDescent="0.25">
      <c r="A272">
        <v>502</v>
      </c>
      <c r="B272">
        <f>VLOOKUP($B$2,'Standard Deposition Curves'!$B$24:$OL$29,(A272/2+1),FALSE)</f>
        <v>0</v>
      </c>
      <c r="C272"/>
      <c r="D272"/>
      <c r="E272"/>
      <c r="F272"/>
      <c r="G272"/>
      <c r="H272"/>
    </row>
    <row r="273" spans="1:8" x14ac:dyDescent="0.25">
      <c r="A273">
        <v>504</v>
      </c>
      <c r="B273">
        <f>VLOOKUP($B$2,'Standard Deposition Curves'!$B$24:$OL$29,(A273/2+1),FALSE)</f>
        <v>0</v>
      </c>
      <c r="C273"/>
      <c r="D273"/>
      <c r="E273"/>
      <c r="F273"/>
      <c r="G273"/>
      <c r="H273"/>
    </row>
    <row r="274" spans="1:8" x14ac:dyDescent="0.25">
      <c r="A274">
        <v>506</v>
      </c>
      <c r="B274">
        <f>VLOOKUP($B$2,'Standard Deposition Curves'!$B$24:$OL$29,(A274/2+1),FALSE)</f>
        <v>0</v>
      </c>
      <c r="C274"/>
      <c r="D274"/>
      <c r="E274"/>
      <c r="F274"/>
      <c r="G274"/>
      <c r="H274"/>
    </row>
    <row r="275" spans="1:8" x14ac:dyDescent="0.25">
      <c r="A275">
        <v>508</v>
      </c>
      <c r="B275">
        <f>VLOOKUP($B$2,'Standard Deposition Curves'!$B$24:$OL$29,(A275/2+1),FALSE)</f>
        <v>0</v>
      </c>
      <c r="C275"/>
      <c r="D275"/>
      <c r="E275"/>
      <c r="F275"/>
      <c r="G275"/>
      <c r="H275"/>
    </row>
    <row r="276" spans="1:8" x14ac:dyDescent="0.25">
      <c r="A276">
        <v>510</v>
      </c>
      <c r="B276">
        <f>VLOOKUP($B$2,'Standard Deposition Curves'!$B$24:$OL$29,(A276/2+1),FALSE)</f>
        <v>0</v>
      </c>
      <c r="C276"/>
      <c r="D276"/>
      <c r="E276"/>
      <c r="F276"/>
      <c r="G276"/>
      <c r="H276"/>
    </row>
    <row r="277" spans="1:8" x14ac:dyDescent="0.25">
      <c r="A277">
        <v>512</v>
      </c>
      <c r="B277">
        <f>VLOOKUP($B$2,'Standard Deposition Curves'!$B$24:$OL$29,(A277/2+1),FALSE)</f>
        <v>0</v>
      </c>
      <c r="C277"/>
      <c r="D277"/>
      <c r="E277"/>
      <c r="F277"/>
      <c r="G277"/>
      <c r="H277"/>
    </row>
    <row r="278" spans="1:8" x14ac:dyDescent="0.25">
      <c r="A278">
        <v>514</v>
      </c>
      <c r="B278">
        <f>VLOOKUP($B$2,'Standard Deposition Curves'!$B$24:$OL$29,(A278/2+1),FALSE)</f>
        <v>0</v>
      </c>
      <c r="C278"/>
      <c r="D278"/>
      <c r="E278"/>
      <c r="F278"/>
      <c r="G278"/>
      <c r="H278"/>
    </row>
    <row r="279" spans="1:8" x14ac:dyDescent="0.25">
      <c r="A279">
        <v>516</v>
      </c>
      <c r="B279">
        <f>VLOOKUP($B$2,'Standard Deposition Curves'!$B$24:$OL$29,(A279/2+1),FALSE)</f>
        <v>0</v>
      </c>
      <c r="C279"/>
      <c r="D279"/>
      <c r="E279"/>
      <c r="F279"/>
      <c r="G279"/>
      <c r="H279"/>
    </row>
    <row r="280" spans="1:8" x14ac:dyDescent="0.25">
      <c r="A280">
        <v>518</v>
      </c>
      <c r="B280">
        <f>VLOOKUP($B$2,'Standard Deposition Curves'!$B$24:$OL$29,(A280/2+1),FALSE)</f>
        <v>0</v>
      </c>
      <c r="C280"/>
      <c r="D280"/>
      <c r="E280"/>
      <c r="F280"/>
      <c r="G280"/>
      <c r="H280"/>
    </row>
    <row r="281" spans="1:8" x14ac:dyDescent="0.25">
      <c r="A281">
        <v>520</v>
      </c>
      <c r="B281">
        <f>VLOOKUP($B$2,'Standard Deposition Curves'!$B$24:$OL$29,(A281/2+1),FALSE)</f>
        <v>0</v>
      </c>
      <c r="C281"/>
      <c r="D281"/>
      <c r="E281"/>
      <c r="F281"/>
      <c r="G281"/>
      <c r="H281"/>
    </row>
    <row r="282" spans="1:8" x14ac:dyDescent="0.25">
      <c r="A282">
        <v>522</v>
      </c>
      <c r="B282">
        <f>VLOOKUP($B$2,'Standard Deposition Curves'!$B$24:$OL$29,(A282/2+1),FALSE)</f>
        <v>0</v>
      </c>
      <c r="C282"/>
      <c r="D282"/>
      <c r="E282"/>
      <c r="F282"/>
      <c r="G282"/>
      <c r="H282"/>
    </row>
    <row r="283" spans="1:8" x14ac:dyDescent="0.25">
      <c r="A283">
        <v>524</v>
      </c>
      <c r="B283">
        <f>VLOOKUP($B$2,'Standard Deposition Curves'!$B$24:$OL$29,(A283/2+1),FALSE)</f>
        <v>0</v>
      </c>
      <c r="C283"/>
      <c r="D283"/>
      <c r="E283"/>
      <c r="F283"/>
      <c r="G283"/>
      <c r="H283"/>
    </row>
    <row r="284" spans="1:8" x14ac:dyDescent="0.25">
      <c r="A284">
        <v>526</v>
      </c>
      <c r="B284">
        <f>VLOOKUP($B$2,'Standard Deposition Curves'!$B$24:$OL$29,(A284/2+1),FALSE)</f>
        <v>0</v>
      </c>
      <c r="C284"/>
      <c r="D284"/>
      <c r="E284"/>
      <c r="F284"/>
      <c r="G284"/>
      <c r="H284"/>
    </row>
    <row r="285" spans="1:8" x14ac:dyDescent="0.25">
      <c r="A285">
        <v>528</v>
      </c>
      <c r="B285">
        <f>VLOOKUP($B$2,'Standard Deposition Curves'!$B$24:$OL$29,(A285/2+1),FALSE)</f>
        <v>0</v>
      </c>
      <c r="C285"/>
      <c r="D285"/>
      <c r="E285"/>
      <c r="F285"/>
      <c r="G285"/>
      <c r="H285"/>
    </row>
    <row r="286" spans="1:8" x14ac:dyDescent="0.25">
      <c r="A286">
        <v>530</v>
      </c>
      <c r="B286">
        <f>VLOOKUP($B$2,'Standard Deposition Curves'!$B$24:$OL$29,(A286/2+1),FALSE)</f>
        <v>0</v>
      </c>
      <c r="C286"/>
      <c r="D286"/>
      <c r="E286"/>
      <c r="F286"/>
      <c r="G286"/>
      <c r="H286"/>
    </row>
    <row r="287" spans="1:8" x14ac:dyDescent="0.25">
      <c r="A287">
        <v>532</v>
      </c>
      <c r="B287">
        <f>VLOOKUP($B$2,'Standard Deposition Curves'!$B$24:$OL$29,(A287/2+1),FALSE)</f>
        <v>0</v>
      </c>
      <c r="C287"/>
      <c r="D287"/>
      <c r="E287"/>
      <c r="F287"/>
      <c r="G287"/>
      <c r="H287"/>
    </row>
    <row r="288" spans="1:8" x14ac:dyDescent="0.25">
      <c r="A288">
        <v>534</v>
      </c>
      <c r="B288">
        <f>VLOOKUP($B$2,'Standard Deposition Curves'!$B$24:$OL$29,(A288/2+1),FALSE)</f>
        <v>0</v>
      </c>
      <c r="C288"/>
      <c r="D288"/>
      <c r="E288"/>
      <c r="F288"/>
      <c r="G288"/>
      <c r="H288"/>
    </row>
    <row r="289" spans="1:8" x14ac:dyDescent="0.25">
      <c r="A289">
        <v>536</v>
      </c>
      <c r="B289">
        <f>VLOOKUP($B$2,'Standard Deposition Curves'!$B$24:$OL$29,(A289/2+1),FALSE)</f>
        <v>0</v>
      </c>
      <c r="C289"/>
      <c r="D289"/>
      <c r="E289"/>
      <c r="F289"/>
      <c r="G289"/>
      <c r="H289"/>
    </row>
    <row r="290" spans="1:8" x14ac:dyDescent="0.25">
      <c r="A290">
        <v>538</v>
      </c>
      <c r="B290">
        <f>VLOOKUP($B$2,'Standard Deposition Curves'!$B$24:$OL$29,(A290/2+1),FALSE)</f>
        <v>0</v>
      </c>
      <c r="C290"/>
      <c r="D290"/>
      <c r="E290"/>
      <c r="F290"/>
      <c r="G290"/>
      <c r="H290"/>
    </row>
    <row r="291" spans="1:8" x14ac:dyDescent="0.25">
      <c r="A291">
        <v>540</v>
      </c>
      <c r="B291">
        <f>VLOOKUP($B$2,'Standard Deposition Curves'!$B$24:$OL$29,(A291/2+1),FALSE)</f>
        <v>0</v>
      </c>
      <c r="C291"/>
      <c r="D291"/>
      <c r="E291"/>
      <c r="F291"/>
      <c r="G291"/>
      <c r="H291"/>
    </row>
    <row r="292" spans="1:8" x14ac:dyDescent="0.25">
      <c r="A292">
        <v>542</v>
      </c>
      <c r="B292">
        <f>VLOOKUP($B$2,'Standard Deposition Curves'!$B$24:$OL$29,(A292/2+1),FALSE)</f>
        <v>0</v>
      </c>
      <c r="C292"/>
      <c r="D292"/>
      <c r="E292"/>
      <c r="F292"/>
      <c r="G292"/>
      <c r="H292"/>
    </row>
    <row r="293" spans="1:8" x14ac:dyDescent="0.25">
      <c r="A293">
        <v>544</v>
      </c>
      <c r="B293">
        <f>VLOOKUP($B$2,'Standard Deposition Curves'!$B$24:$OL$29,(A293/2+1),FALSE)</f>
        <v>0</v>
      </c>
      <c r="C293"/>
      <c r="D293"/>
      <c r="E293"/>
      <c r="F293"/>
      <c r="G293"/>
      <c r="H293"/>
    </row>
    <row r="294" spans="1:8" x14ac:dyDescent="0.25">
      <c r="A294">
        <v>546</v>
      </c>
      <c r="B294">
        <f>VLOOKUP($B$2,'Standard Deposition Curves'!$B$24:$OL$29,(A294/2+1),FALSE)</f>
        <v>0</v>
      </c>
      <c r="C294"/>
      <c r="D294"/>
      <c r="E294"/>
      <c r="F294"/>
      <c r="G294"/>
      <c r="H294"/>
    </row>
    <row r="295" spans="1:8" x14ac:dyDescent="0.25">
      <c r="A295">
        <v>548</v>
      </c>
      <c r="B295">
        <f>VLOOKUP($B$2,'Standard Deposition Curves'!$B$24:$OL$29,(A295/2+1),FALSE)</f>
        <v>0</v>
      </c>
      <c r="C295"/>
      <c r="D295"/>
      <c r="E295"/>
      <c r="F295"/>
      <c r="G295"/>
      <c r="H295"/>
    </row>
    <row r="296" spans="1:8" x14ac:dyDescent="0.25">
      <c r="A296">
        <v>550</v>
      </c>
      <c r="B296">
        <f>VLOOKUP($B$2,'Standard Deposition Curves'!$B$24:$OL$29,(A296/2+1),FALSE)</f>
        <v>0</v>
      </c>
      <c r="C296"/>
      <c r="D296"/>
      <c r="E296"/>
      <c r="F296"/>
      <c r="G296"/>
      <c r="H296"/>
    </row>
    <row r="297" spans="1:8" x14ac:dyDescent="0.25">
      <c r="A297">
        <v>552</v>
      </c>
      <c r="B297">
        <f>VLOOKUP($B$2,'Standard Deposition Curves'!$B$24:$OL$29,(A297/2+1),FALSE)</f>
        <v>0</v>
      </c>
      <c r="C297"/>
      <c r="D297"/>
      <c r="E297"/>
      <c r="F297"/>
      <c r="G297"/>
      <c r="H297"/>
    </row>
    <row r="298" spans="1:8" x14ac:dyDescent="0.25">
      <c r="A298">
        <v>554</v>
      </c>
      <c r="B298">
        <f>VLOOKUP($B$2,'Standard Deposition Curves'!$B$24:$OL$29,(A298/2+1),FALSE)</f>
        <v>0</v>
      </c>
      <c r="C298"/>
      <c r="D298"/>
      <c r="E298"/>
      <c r="F298"/>
      <c r="G298"/>
      <c r="H298"/>
    </row>
    <row r="299" spans="1:8" x14ac:dyDescent="0.25">
      <c r="A299">
        <v>556</v>
      </c>
      <c r="B299">
        <f>VLOOKUP($B$2,'Standard Deposition Curves'!$B$24:$OL$29,(A299/2+1),FALSE)</f>
        <v>0</v>
      </c>
      <c r="C299"/>
      <c r="D299"/>
      <c r="E299"/>
      <c r="F299"/>
      <c r="G299"/>
      <c r="H299"/>
    </row>
    <row r="300" spans="1:8" x14ac:dyDescent="0.25">
      <c r="A300">
        <v>558</v>
      </c>
      <c r="B300">
        <f>VLOOKUP($B$2,'Standard Deposition Curves'!$B$24:$OL$29,(A300/2+1),FALSE)</f>
        <v>0</v>
      </c>
      <c r="C300"/>
      <c r="D300"/>
      <c r="E300"/>
      <c r="F300"/>
      <c r="G300"/>
      <c r="H300"/>
    </row>
    <row r="301" spans="1:8" x14ac:dyDescent="0.25">
      <c r="A301">
        <v>560</v>
      </c>
      <c r="B301">
        <f>VLOOKUP($B$2,'Standard Deposition Curves'!$B$24:$OL$29,(A301/2+1),FALSE)</f>
        <v>0</v>
      </c>
      <c r="C301"/>
      <c r="D301"/>
      <c r="E301"/>
      <c r="F301"/>
      <c r="G301"/>
      <c r="H301"/>
    </row>
    <row r="302" spans="1:8" x14ac:dyDescent="0.25">
      <c r="A302">
        <v>562</v>
      </c>
      <c r="B302">
        <f>VLOOKUP($B$2,'Standard Deposition Curves'!$B$24:$OL$29,(A302/2+1),FALSE)</f>
        <v>0</v>
      </c>
      <c r="C302"/>
      <c r="D302"/>
      <c r="E302"/>
      <c r="F302"/>
      <c r="G302"/>
      <c r="H302"/>
    </row>
    <row r="303" spans="1:8" x14ac:dyDescent="0.25">
      <c r="A303">
        <v>564</v>
      </c>
      <c r="B303">
        <f>VLOOKUP($B$2,'Standard Deposition Curves'!$B$24:$OL$29,(A303/2+1),FALSE)</f>
        <v>0</v>
      </c>
      <c r="C303"/>
      <c r="D303"/>
      <c r="E303"/>
      <c r="F303"/>
      <c r="G303"/>
      <c r="H303"/>
    </row>
    <row r="304" spans="1:8" x14ac:dyDescent="0.25">
      <c r="A304">
        <v>566</v>
      </c>
      <c r="B304">
        <f>VLOOKUP($B$2,'Standard Deposition Curves'!$B$24:$OL$29,(A304/2+1),FALSE)</f>
        <v>0</v>
      </c>
      <c r="C304"/>
      <c r="D304"/>
      <c r="E304"/>
      <c r="F304"/>
      <c r="G304"/>
      <c r="H304"/>
    </row>
    <row r="305" spans="1:8" x14ac:dyDescent="0.25">
      <c r="A305">
        <v>568</v>
      </c>
      <c r="B305">
        <f>VLOOKUP($B$2,'Standard Deposition Curves'!$B$24:$OL$29,(A305/2+1),FALSE)</f>
        <v>0</v>
      </c>
      <c r="C305"/>
      <c r="D305"/>
      <c r="E305"/>
      <c r="F305"/>
      <c r="G305"/>
      <c r="H305"/>
    </row>
    <row r="306" spans="1:8" x14ac:dyDescent="0.25">
      <c r="A306">
        <v>570</v>
      </c>
      <c r="B306">
        <f>VLOOKUP($B$2,'Standard Deposition Curves'!$B$24:$OL$29,(A306/2+1),FALSE)</f>
        <v>0</v>
      </c>
      <c r="C306"/>
      <c r="D306"/>
      <c r="E306"/>
      <c r="F306"/>
      <c r="G306"/>
      <c r="H306"/>
    </row>
    <row r="307" spans="1:8" x14ac:dyDescent="0.25">
      <c r="A307">
        <v>572</v>
      </c>
      <c r="B307">
        <f>VLOOKUP($B$2,'Standard Deposition Curves'!$B$24:$OL$29,(A307/2+1),FALSE)</f>
        <v>0</v>
      </c>
      <c r="C307"/>
      <c r="D307"/>
      <c r="E307"/>
      <c r="F307"/>
      <c r="G307"/>
      <c r="H307"/>
    </row>
    <row r="308" spans="1:8" x14ac:dyDescent="0.25">
      <c r="A308">
        <v>574</v>
      </c>
      <c r="B308">
        <f>VLOOKUP($B$2,'Standard Deposition Curves'!$B$24:$OL$29,(A308/2+1),FALSE)</f>
        <v>0</v>
      </c>
      <c r="C308"/>
      <c r="D308"/>
      <c r="E308"/>
      <c r="F308"/>
      <c r="G308"/>
      <c r="H308"/>
    </row>
    <row r="309" spans="1:8" x14ac:dyDescent="0.25">
      <c r="A309">
        <v>576</v>
      </c>
      <c r="B309">
        <f>VLOOKUP($B$2,'Standard Deposition Curves'!$B$24:$OL$29,(A309/2+1),FALSE)</f>
        <v>0</v>
      </c>
      <c r="C309"/>
      <c r="D309"/>
      <c r="E309"/>
      <c r="F309"/>
      <c r="G309"/>
      <c r="H309"/>
    </row>
    <row r="310" spans="1:8" x14ac:dyDescent="0.25">
      <c r="A310">
        <v>578</v>
      </c>
      <c r="B310">
        <f>VLOOKUP($B$2,'Standard Deposition Curves'!$B$24:$OL$29,(A310/2+1),FALSE)</f>
        <v>0</v>
      </c>
      <c r="C310"/>
      <c r="D310"/>
      <c r="E310"/>
      <c r="F310"/>
      <c r="G310"/>
      <c r="H310"/>
    </row>
    <row r="311" spans="1:8" x14ac:dyDescent="0.25">
      <c r="A311">
        <v>580</v>
      </c>
      <c r="B311">
        <f>VLOOKUP($B$2,'Standard Deposition Curves'!$B$24:$OL$29,(A311/2+1),FALSE)</f>
        <v>0</v>
      </c>
      <c r="C311"/>
      <c r="D311"/>
      <c r="E311"/>
      <c r="F311"/>
      <c r="G311"/>
      <c r="H311"/>
    </row>
    <row r="312" spans="1:8" x14ac:dyDescent="0.25">
      <c r="A312">
        <v>582</v>
      </c>
      <c r="B312">
        <f>VLOOKUP($B$2,'Standard Deposition Curves'!$B$24:$OL$29,(A312/2+1),FALSE)</f>
        <v>0</v>
      </c>
      <c r="C312"/>
      <c r="D312"/>
      <c r="E312"/>
      <c r="F312"/>
      <c r="G312"/>
      <c r="H312"/>
    </row>
    <row r="313" spans="1:8" x14ac:dyDescent="0.25">
      <c r="A313">
        <v>584</v>
      </c>
      <c r="B313">
        <f>VLOOKUP($B$2,'Standard Deposition Curves'!$B$24:$OL$29,(A313/2+1),FALSE)</f>
        <v>0</v>
      </c>
      <c r="C313"/>
      <c r="D313"/>
      <c r="E313"/>
      <c r="F313"/>
      <c r="G313"/>
      <c r="H313"/>
    </row>
    <row r="314" spans="1:8" x14ac:dyDescent="0.25">
      <c r="A314">
        <v>586</v>
      </c>
      <c r="B314">
        <f>VLOOKUP($B$2,'Standard Deposition Curves'!$B$24:$OL$29,(A314/2+1),FALSE)</f>
        <v>0</v>
      </c>
      <c r="C314"/>
      <c r="D314"/>
      <c r="E314"/>
      <c r="F314"/>
      <c r="G314"/>
      <c r="H314"/>
    </row>
    <row r="315" spans="1:8" x14ac:dyDescent="0.25">
      <c r="A315">
        <v>588</v>
      </c>
      <c r="B315">
        <f>VLOOKUP($B$2,'Standard Deposition Curves'!$B$24:$OL$29,(A315/2+1),FALSE)</f>
        <v>0</v>
      </c>
      <c r="C315"/>
      <c r="D315"/>
      <c r="E315"/>
      <c r="F315"/>
      <c r="G315"/>
      <c r="H315"/>
    </row>
    <row r="316" spans="1:8" x14ac:dyDescent="0.25">
      <c r="A316">
        <v>590</v>
      </c>
      <c r="B316">
        <f>VLOOKUP($B$2,'Standard Deposition Curves'!$B$24:$OL$29,(A316/2+1),FALSE)</f>
        <v>0</v>
      </c>
      <c r="C316"/>
      <c r="D316"/>
      <c r="E316"/>
      <c r="F316"/>
      <c r="G316"/>
      <c r="H316"/>
    </row>
    <row r="317" spans="1:8" x14ac:dyDescent="0.25">
      <c r="A317">
        <v>592</v>
      </c>
      <c r="B317">
        <f>VLOOKUP($B$2,'Standard Deposition Curves'!$B$24:$OL$29,(A317/2+1),FALSE)</f>
        <v>0</v>
      </c>
      <c r="C317"/>
      <c r="D317"/>
      <c r="E317"/>
      <c r="F317"/>
      <c r="G317"/>
      <c r="H317"/>
    </row>
    <row r="318" spans="1:8" x14ac:dyDescent="0.25">
      <c r="A318">
        <v>594</v>
      </c>
      <c r="B318">
        <f>VLOOKUP($B$2,'Standard Deposition Curves'!$B$24:$OL$29,(A318/2+1),FALSE)</f>
        <v>0</v>
      </c>
      <c r="C318"/>
      <c r="D318"/>
      <c r="E318"/>
      <c r="F318"/>
      <c r="G318"/>
      <c r="H318"/>
    </row>
    <row r="319" spans="1:8" x14ac:dyDescent="0.25">
      <c r="A319">
        <v>596</v>
      </c>
      <c r="B319">
        <f>VLOOKUP($B$2,'Standard Deposition Curves'!$B$24:$OL$29,(A319/2+1),FALSE)</f>
        <v>0</v>
      </c>
      <c r="C319"/>
      <c r="D319"/>
      <c r="E319"/>
      <c r="F319"/>
      <c r="G319"/>
      <c r="H319"/>
    </row>
    <row r="320" spans="1:8" x14ac:dyDescent="0.25">
      <c r="A320">
        <v>598</v>
      </c>
      <c r="B320">
        <f>VLOOKUP($B$2,'Standard Deposition Curves'!$B$24:$OL$29,(A320/2+1),FALSE)</f>
        <v>0</v>
      </c>
      <c r="C320"/>
      <c r="D320"/>
      <c r="E320"/>
      <c r="F320"/>
      <c r="G320"/>
      <c r="H320"/>
    </row>
    <row r="321" spans="1:8" x14ac:dyDescent="0.25">
      <c r="A321">
        <v>600</v>
      </c>
      <c r="B321">
        <f>VLOOKUP($B$2,'Standard Deposition Curves'!$B$24:$OL$29,(A321/2+1),FALSE)</f>
        <v>0</v>
      </c>
      <c r="C321"/>
      <c r="D321"/>
      <c r="E321"/>
      <c r="F321"/>
      <c r="G321"/>
      <c r="H321"/>
    </row>
    <row r="322" spans="1:8" x14ac:dyDescent="0.25">
      <c r="A322">
        <v>602</v>
      </c>
      <c r="B322">
        <f>VLOOKUP($B$2,'Standard Deposition Curves'!$B$24:$OL$29,(A322/2+1),FALSE)</f>
        <v>0</v>
      </c>
      <c r="C322"/>
      <c r="D322"/>
      <c r="E322"/>
      <c r="F322"/>
      <c r="G322"/>
      <c r="H322"/>
    </row>
    <row r="323" spans="1:8" x14ac:dyDescent="0.25">
      <c r="A323">
        <v>604</v>
      </c>
      <c r="B323">
        <f>VLOOKUP($B$2,'Standard Deposition Curves'!$B$24:$OL$29,(A323/2+1),FALSE)</f>
        <v>0</v>
      </c>
      <c r="C323"/>
      <c r="D323"/>
      <c r="E323"/>
      <c r="F323"/>
      <c r="G323"/>
      <c r="H323"/>
    </row>
    <row r="324" spans="1:8" x14ac:dyDescent="0.25">
      <c r="A324">
        <v>606</v>
      </c>
      <c r="B324">
        <f>VLOOKUP($B$2,'Standard Deposition Curves'!$B$24:$OL$29,(A324/2+1),FALSE)</f>
        <v>0</v>
      </c>
      <c r="C324"/>
      <c r="D324"/>
      <c r="E324"/>
      <c r="F324"/>
      <c r="G324"/>
      <c r="H324"/>
    </row>
    <row r="325" spans="1:8" x14ac:dyDescent="0.25">
      <c r="A325">
        <v>608</v>
      </c>
      <c r="B325">
        <f>VLOOKUP($B$2,'Standard Deposition Curves'!$B$24:$OL$29,(A325/2+1),FALSE)</f>
        <v>0</v>
      </c>
      <c r="C325"/>
      <c r="D325"/>
      <c r="E325"/>
      <c r="F325"/>
      <c r="G325"/>
      <c r="H325"/>
    </row>
    <row r="326" spans="1:8" x14ac:dyDescent="0.25">
      <c r="A326">
        <v>610</v>
      </c>
      <c r="B326">
        <f>VLOOKUP($B$2,'Standard Deposition Curves'!$B$24:$OL$29,(A326/2+1),FALSE)</f>
        <v>0</v>
      </c>
      <c r="C326"/>
      <c r="D326"/>
      <c r="E326"/>
      <c r="F326"/>
      <c r="G326"/>
      <c r="H326"/>
    </row>
    <row r="327" spans="1:8" x14ac:dyDescent="0.25">
      <c r="A327">
        <v>612</v>
      </c>
      <c r="B327">
        <f>VLOOKUP($B$2,'Standard Deposition Curves'!$B$24:$OL$29,(A327/2+1),FALSE)</f>
        <v>0</v>
      </c>
      <c r="C327"/>
      <c r="D327"/>
      <c r="E327"/>
      <c r="F327"/>
      <c r="G327"/>
      <c r="H327"/>
    </row>
    <row r="328" spans="1:8" x14ac:dyDescent="0.25">
      <c r="A328">
        <v>614</v>
      </c>
      <c r="B328">
        <f>VLOOKUP($B$2,'Standard Deposition Curves'!$B$24:$OL$29,(A328/2+1),FALSE)</f>
        <v>0</v>
      </c>
      <c r="C328"/>
      <c r="D328"/>
      <c r="E328"/>
      <c r="F328"/>
      <c r="G328"/>
      <c r="H328"/>
    </row>
    <row r="329" spans="1:8" x14ac:dyDescent="0.25">
      <c r="A329">
        <v>616</v>
      </c>
      <c r="B329">
        <f>VLOOKUP($B$2,'Standard Deposition Curves'!$B$24:$OL$29,(A329/2+1),FALSE)</f>
        <v>0</v>
      </c>
      <c r="C329"/>
      <c r="D329"/>
      <c r="E329"/>
      <c r="F329"/>
      <c r="G329"/>
      <c r="H329"/>
    </row>
    <row r="330" spans="1:8" x14ac:dyDescent="0.25">
      <c r="A330">
        <v>618</v>
      </c>
      <c r="B330">
        <f>VLOOKUP($B$2,'Standard Deposition Curves'!$B$24:$OL$29,(A330/2+1),FALSE)</f>
        <v>0</v>
      </c>
      <c r="C330"/>
      <c r="D330"/>
      <c r="E330"/>
      <c r="F330"/>
      <c r="G330"/>
      <c r="H330"/>
    </row>
    <row r="331" spans="1:8" x14ac:dyDescent="0.25">
      <c r="A331">
        <v>620</v>
      </c>
      <c r="B331">
        <f>VLOOKUP($B$2,'Standard Deposition Curves'!$B$24:$OL$29,(A331/2+1),FALSE)</f>
        <v>0</v>
      </c>
      <c r="C331"/>
      <c r="D331"/>
      <c r="E331"/>
      <c r="F331"/>
      <c r="G331"/>
      <c r="H331"/>
    </row>
    <row r="332" spans="1:8" x14ac:dyDescent="0.25">
      <c r="A332">
        <v>622</v>
      </c>
      <c r="B332">
        <f>VLOOKUP($B$2,'Standard Deposition Curves'!$B$24:$OL$29,(A332/2+1),FALSE)</f>
        <v>0</v>
      </c>
      <c r="C332"/>
      <c r="D332"/>
      <c r="E332"/>
      <c r="F332"/>
      <c r="G332"/>
      <c r="H332"/>
    </row>
    <row r="333" spans="1:8" x14ac:dyDescent="0.25">
      <c r="A333">
        <v>624</v>
      </c>
      <c r="B333">
        <f>VLOOKUP($B$2,'Standard Deposition Curves'!$B$24:$OL$29,(A333/2+1),FALSE)</f>
        <v>0</v>
      </c>
      <c r="C333"/>
      <c r="D333"/>
      <c r="E333"/>
      <c r="F333"/>
      <c r="G333"/>
      <c r="H333"/>
    </row>
    <row r="334" spans="1:8" x14ac:dyDescent="0.25">
      <c r="A334">
        <v>626</v>
      </c>
      <c r="B334">
        <f>VLOOKUP($B$2,'Standard Deposition Curves'!$B$24:$OL$29,(A334/2+1),FALSE)</f>
        <v>0</v>
      </c>
      <c r="C334"/>
      <c r="D334"/>
      <c r="E334"/>
      <c r="F334"/>
      <c r="G334"/>
      <c r="H334"/>
    </row>
    <row r="335" spans="1:8" x14ac:dyDescent="0.25">
      <c r="A335">
        <v>628</v>
      </c>
      <c r="B335">
        <f>VLOOKUP($B$2,'Standard Deposition Curves'!$B$24:$OL$29,(A335/2+1),FALSE)</f>
        <v>0</v>
      </c>
      <c r="C335"/>
      <c r="D335"/>
      <c r="E335"/>
      <c r="F335"/>
      <c r="G335"/>
      <c r="H335"/>
    </row>
    <row r="336" spans="1:8" x14ac:dyDescent="0.25">
      <c r="A336">
        <v>630</v>
      </c>
      <c r="B336">
        <f>VLOOKUP($B$2,'Standard Deposition Curves'!$B$24:$OL$29,(A336/2+1),FALSE)</f>
        <v>0</v>
      </c>
      <c r="C336"/>
      <c r="D336"/>
      <c r="E336"/>
      <c r="F336"/>
      <c r="G336"/>
      <c r="H336"/>
    </row>
    <row r="337" spans="1:8" x14ac:dyDescent="0.25">
      <c r="A337">
        <v>632</v>
      </c>
      <c r="B337">
        <f>VLOOKUP($B$2,'Standard Deposition Curves'!$B$24:$OL$29,(A337/2+1),FALSE)</f>
        <v>0</v>
      </c>
      <c r="C337"/>
      <c r="D337"/>
      <c r="E337"/>
      <c r="F337"/>
      <c r="G337"/>
      <c r="H337"/>
    </row>
    <row r="338" spans="1:8" x14ac:dyDescent="0.25">
      <c r="A338">
        <v>634</v>
      </c>
      <c r="B338">
        <f>VLOOKUP($B$2,'Standard Deposition Curves'!$B$24:$OL$29,(A338/2+1),FALSE)</f>
        <v>0</v>
      </c>
      <c r="C338"/>
      <c r="D338"/>
      <c r="E338"/>
      <c r="F338"/>
      <c r="G338"/>
      <c r="H338"/>
    </row>
    <row r="339" spans="1:8" x14ac:dyDescent="0.25">
      <c r="A339">
        <v>636</v>
      </c>
      <c r="B339">
        <f>VLOOKUP($B$2,'Standard Deposition Curves'!$B$24:$OL$29,(A339/2+1),FALSE)</f>
        <v>0</v>
      </c>
      <c r="C339"/>
      <c r="D339"/>
      <c r="E339"/>
      <c r="F339"/>
      <c r="G339"/>
      <c r="H339"/>
    </row>
    <row r="340" spans="1:8" x14ac:dyDescent="0.25">
      <c r="A340">
        <v>638</v>
      </c>
      <c r="B340">
        <f>VLOOKUP($B$2,'Standard Deposition Curves'!$B$24:$OL$29,(A340/2+1),FALSE)</f>
        <v>0</v>
      </c>
      <c r="C340"/>
      <c r="D340"/>
      <c r="E340"/>
      <c r="F340"/>
      <c r="G340"/>
      <c r="H340"/>
    </row>
    <row r="341" spans="1:8" x14ac:dyDescent="0.25">
      <c r="A341">
        <v>640</v>
      </c>
      <c r="B341">
        <f>VLOOKUP($B$2,'Standard Deposition Curves'!$B$24:$OL$29,(A341/2+1),FALSE)</f>
        <v>0</v>
      </c>
      <c r="C341"/>
      <c r="D341"/>
      <c r="E341"/>
      <c r="F341"/>
      <c r="G341"/>
      <c r="H341"/>
    </row>
    <row r="342" spans="1:8" x14ac:dyDescent="0.25">
      <c r="A342">
        <v>642</v>
      </c>
      <c r="B342">
        <f>VLOOKUP($B$2,'Standard Deposition Curves'!$B$24:$OL$29,(A342/2+1),FALSE)</f>
        <v>0</v>
      </c>
      <c r="C342"/>
      <c r="D342"/>
      <c r="E342"/>
      <c r="F342"/>
      <c r="G342"/>
      <c r="H342"/>
    </row>
    <row r="343" spans="1:8" x14ac:dyDescent="0.25">
      <c r="A343">
        <v>644</v>
      </c>
      <c r="B343">
        <f>VLOOKUP($B$2,'Standard Deposition Curves'!$B$24:$OL$29,(A343/2+1),FALSE)</f>
        <v>0</v>
      </c>
      <c r="C343"/>
      <c r="D343"/>
      <c r="E343"/>
      <c r="F343"/>
      <c r="G343"/>
      <c r="H343"/>
    </row>
    <row r="344" spans="1:8" x14ac:dyDescent="0.25">
      <c r="A344">
        <v>646</v>
      </c>
      <c r="B344">
        <f>VLOOKUP($B$2,'Standard Deposition Curves'!$B$24:$OL$29,(A344/2+1),FALSE)</f>
        <v>0</v>
      </c>
      <c r="C344"/>
      <c r="D344"/>
      <c r="E344"/>
      <c r="F344"/>
      <c r="G344"/>
      <c r="H344"/>
    </row>
    <row r="345" spans="1:8" x14ac:dyDescent="0.25">
      <c r="A345">
        <v>648</v>
      </c>
      <c r="B345">
        <f>VLOOKUP($B$2,'Standard Deposition Curves'!$B$24:$OL$29,(A345/2+1),FALSE)</f>
        <v>0</v>
      </c>
      <c r="C345"/>
      <c r="D345"/>
      <c r="E345"/>
      <c r="F345"/>
      <c r="G345"/>
      <c r="H345"/>
    </row>
    <row r="346" spans="1:8" x14ac:dyDescent="0.25">
      <c r="A346">
        <v>650</v>
      </c>
      <c r="B346">
        <f>VLOOKUP($B$2,'Standard Deposition Curves'!$B$24:$OL$29,(A346/2+1),FALSE)</f>
        <v>0</v>
      </c>
      <c r="C346"/>
      <c r="D346"/>
      <c r="E346"/>
      <c r="F346"/>
      <c r="G346"/>
      <c r="H346"/>
    </row>
    <row r="347" spans="1:8" x14ac:dyDescent="0.25">
      <c r="A347">
        <v>652</v>
      </c>
      <c r="B347">
        <f>VLOOKUP($B$2,'Standard Deposition Curves'!$B$24:$OL$29,(A347/2+1),FALSE)</f>
        <v>0</v>
      </c>
      <c r="C347"/>
      <c r="D347"/>
      <c r="E347"/>
      <c r="F347"/>
      <c r="G347"/>
      <c r="H347"/>
    </row>
    <row r="348" spans="1:8" x14ac:dyDescent="0.25">
      <c r="A348">
        <v>654</v>
      </c>
      <c r="B348">
        <f>VLOOKUP($B$2,'Standard Deposition Curves'!$B$24:$OL$29,(A348/2+1),FALSE)</f>
        <v>0</v>
      </c>
      <c r="C348"/>
      <c r="D348"/>
      <c r="E348"/>
      <c r="F348"/>
      <c r="G348"/>
      <c r="H348"/>
    </row>
    <row r="349" spans="1:8" x14ac:dyDescent="0.25">
      <c r="A349">
        <v>656</v>
      </c>
      <c r="B349">
        <f>VLOOKUP($B$2,'Standard Deposition Curves'!$B$24:$OL$29,(A349/2+1),FALSE)</f>
        <v>0</v>
      </c>
      <c r="C349"/>
      <c r="D349"/>
      <c r="E349"/>
      <c r="F349"/>
      <c r="G349"/>
      <c r="H349"/>
    </row>
    <row r="350" spans="1:8" x14ac:dyDescent="0.25">
      <c r="A350">
        <v>658</v>
      </c>
      <c r="B350">
        <f>VLOOKUP($B$2,'Standard Deposition Curves'!$B$24:$OL$29,(A350/2+1),FALSE)</f>
        <v>0</v>
      </c>
      <c r="C350"/>
      <c r="D350"/>
      <c r="E350"/>
      <c r="F350"/>
      <c r="G350"/>
      <c r="H350"/>
    </row>
    <row r="351" spans="1:8" x14ac:dyDescent="0.25">
      <c r="A351">
        <v>660</v>
      </c>
      <c r="B351">
        <f>VLOOKUP($B$2,'Standard Deposition Curves'!$B$24:$OL$29,(A351/2+1),FALSE)</f>
        <v>0</v>
      </c>
      <c r="C351"/>
      <c r="D351"/>
      <c r="E351"/>
      <c r="F351"/>
      <c r="G351"/>
      <c r="H351"/>
    </row>
    <row r="352" spans="1:8" x14ac:dyDescent="0.25">
      <c r="A352">
        <v>662</v>
      </c>
      <c r="B352">
        <f>VLOOKUP($B$2,'Standard Deposition Curves'!$B$24:$OL$29,(A352/2+1),FALSE)</f>
        <v>0</v>
      </c>
      <c r="C352"/>
      <c r="D352"/>
      <c r="E352"/>
      <c r="F352"/>
      <c r="G352"/>
      <c r="H352"/>
    </row>
    <row r="353" spans="1:8" x14ac:dyDescent="0.25">
      <c r="A353">
        <v>664</v>
      </c>
      <c r="B353">
        <f>VLOOKUP($B$2,'Standard Deposition Curves'!$B$24:$OL$29,(A353/2+1),FALSE)</f>
        <v>0</v>
      </c>
      <c r="C353"/>
      <c r="D353"/>
      <c r="E353"/>
      <c r="F353"/>
      <c r="G353"/>
      <c r="H353"/>
    </row>
    <row r="354" spans="1:8" x14ac:dyDescent="0.25">
      <c r="A354">
        <v>666</v>
      </c>
      <c r="B354">
        <f>VLOOKUP($B$2,'Standard Deposition Curves'!$B$24:$OL$29,(A354/2+1),FALSE)</f>
        <v>0</v>
      </c>
      <c r="C354"/>
      <c r="D354"/>
      <c r="E354"/>
      <c r="F354"/>
      <c r="G354"/>
      <c r="H354"/>
    </row>
    <row r="355" spans="1:8" x14ac:dyDescent="0.25">
      <c r="A355">
        <v>668</v>
      </c>
      <c r="B355">
        <f>VLOOKUP($B$2,'Standard Deposition Curves'!$B$24:$OL$29,(A355/2+1),FALSE)</f>
        <v>0</v>
      </c>
      <c r="C355"/>
      <c r="D355"/>
      <c r="E355"/>
      <c r="F355"/>
      <c r="G355"/>
      <c r="H355"/>
    </row>
    <row r="356" spans="1:8" x14ac:dyDescent="0.25">
      <c r="A356">
        <v>670</v>
      </c>
      <c r="B356">
        <f>VLOOKUP($B$2,'Standard Deposition Curves'!$B$24:$OL$29,(A356/2+1),FALSE)</f>
        <v>0</v>
      </c>
      <c r="C356"/>
      <c r="D356"/>
      <c r="E356"/>
      <c r="F356"/>
      <c r="G356"/>
      <c r="H356"/>
    </row>
    <row r="357" spans="1:8" x14ac:dyDescent="0.25">
      <c r="A357">
        <v>672</v>
      </c>
      <c r="B357">
        <f>VLOOKUP($B$2,'Standard Deposition Curves'!$B$24:$OL$29,(A357/2+1),FALSE)</f>
        <v>0</v>
      </c>
      <c r="C357"/>
      <c r="D357"/>
      <c r="E357"/>
      <c r="F357"/>
      <c r="G357"/>
      <c r="H357"/>
    </row>
    <row r="358" spans="1:8" x14ac:dyDescent="0.25">
      <c r="A358">
        <v>674</v>
      </c>
      <c r="B358">
        <f>VLOOKUP($B$2,'Standard Deposition Curves'!$B$24:$OL$29,(A358/2+1),FALSE)</f>
        <v>0</v>
      </c>
      <c r="C358"/>
      <c r="D358"/>
      <c r="E358"/>
      <c r="F358"/>
      <c r="G358"/>
      <c r="H358"/>
    </row>
    <row r="359" spans="1:8" x14ac:dyDescent="0.25">
      <c r="A359">
        <v>676</v>
      </c>
      <c r="B359">
        <f>VLOOKUP($B$2,'Standard Deposition Curves'!$B$24:$OL$29,(A359/2+1),FALSE)</f>
        <v>0</v>
      </c>
      <c r="C359"/>
      <c r="D359"/>
      <c r="E359"/>
      <c r="F359"/>
      <c r="G359"/>
      <c r="H359"/>
    </row>
    <row r="360" spans="1:8" x14ac:dyDescent="0.25">
      <c r="A360">
        <v>678</v>
      </c>
      <c r="B360">
        <f>VLOOKUP($B$2,'Standard Deposition Curves'!$B$24:$OL$29,(A360/2+1),FALSE)</f>
        <v>0</v>
      </c>
      <c r="C360"/>
      <c r="D360"/>
      <c r="E360"/>
      <c r="F360"/>
      <c r="G360"/>
      <c r="H360"/>
    </row>
    <row r="361" spans="1:8" x14ac:dyDescent="0.25">
      <c r="A361">
        <v>680</v>
      </c>
      <c r="B361">
        <f>VLOOKUP($B$2,'Standard Deposition Curves'!$B$24:$OL$29,(A361/2+1),FALSE)</f>
        <v>0</v>
      </c>
      <c r="C361"/>
      <c r="D361"/>
      <c r="E361"/>
      <c r="F361"/>
      <c r="G361"/>
      <c r="H361"/>
    </row>
    <row r="362" spans="1:8" x14ac:dyDescent="0.25">
      <c r="A362">
        <v>682</v>
      </c>
      <c r="B362">
        <f>VLOOKUP($B$2,'Standard Deposition Curves'!$B$24:$OL$29,(A362/2+1),FALSE)</f>
        <v>0</v>
      </c>
      <c r="C362"/>
      <c r="D362"/>
      <c r="E362"/>
      <c r="F362"/>
      <c r="G362"/>
      <c r="H362"/>
    </row>
    <row r="363" spans="1:8" x14ac:dyDescent="0.25">
      <c r="A363">
        <v>684</v>
      </c>
      <c r="B363">
        <f>VLOOKUP($B$2,'Standard Deposition Curves'!$B$24:$OL$29,(A363/2+1),FALSE)</f>
        <v>0</v>
      </c>
      <c r="C363"/>
      <c r="D363"/>
      <c r="E363"/>
      <c r="F363"/>
      <c r="G363"/>
      <c r="H363"/>
    </row>
    <row r="364" spans="1:8" x14ac:dyDescent="0.25">
      <c r="A364">
        <v>686</v>
      </c>
      <c r="B364">
        <f>VLOOKUP($B$2,'Standard Deposition Curves'!$B$24:$OL$29,(A364/2+1),FALSE)</f>
        <v>0</v>
      </c>
      <c r="C364"/>
      <c r="D364"/>
      <c r="E364"/>
      <c r="F364"/>
      <c r="G364"/>
      <c r="H364"/>
    </row>
    <row r="365" spans="1:8" x14ac:dyDescent="0.25">
      <c r="A365">
        <v>688</v>
      </c>
      <c r="B365">
        <f>VLOOKUP($B$2,'Standard Deposition Curves'!$B$24:$OL$29,(A365/2+1),FALSE)</f>
        <v>0</v>
      </c>
      <c r="C365"/>
      <c r="D365"/>
      <c r="E365"/>
      <c r="F365"/>
      <c r="G365"/>
      <c r="H365"/>
    </row>
    <row r="366" spans="1:8" x14ac:dyDescent="0.25">
      <c r="A366">
        <v>690</v>
      </c>
      <c r="B366">
        <f>VLOOKUP($B$2,'Standard Deposition Curves'!$B$24:$OL$29,(A366/2+1),FALSE)</f>
        <v>0</v>
      </c>
      <c r="C366"/>
      <c r="D366"/>
      <c r="E366"/>
      <c r="F366"/>
      <c r="G366"/>
      <c r="H366"/>
    </row>
    <row r="367" spans="1:8" x14ac:dyDescent="0.25">
      <c r="A367">
        <v>692</v>
      </c>
      <c r="B367">
        <f>VLOOKUP($B$2,'Standard Deposition Curves'!$B$24:$OL$29,(A367/2+1),FALSE)</f>
        <v>0</v>
      </c>
      <c r="C367"/>
      <c r="D367"/>
      <c r="E367"/>
      <c r="F367"/>
      <c r="G367"/>
      <c r="H367"/>
    </row>
    <row r="368" spans="1:8" x14ac:dyDescent="0.25">
      <c r="A368">
        <v>694</v>
      </c>
      <c r="B368">
        <f>VLOOKUP($B$2,'Standard Deposition Curves'!$B$24:$OL$29,(A368/2+1),FALSE)</f>
        <v>0</v>
      </c>
      <c r="C368"/>
      <c r="D368"/>
      <c r="E368"/>
      <c r="F368"/>
      <c r="G368"/>
      <c r="H368"/>
    </row>
    <row r="369" spans="1:8" x14ac:dyDescent="0.25">
      <c r="A369">
        <v>696</v>
      </c>
      <c r="B369">
        <f>VLOOKUP($B$2,'Standard Deposition Curves'!$B$24:$OL$29,(A369/2+1),FALSE)</f>
        <v>0</v>
      </c>
      <c r="C369"/>
      <c r="D369"/>
      <c r="E369"/>
      <c r="F369"/>
      <c r="G369"/>
      <c r="H369"/>
    </row>
    <row r="370" spans="1:8" x14ac:dyDescent="0.25">
      <c r="A370">
        <v>698</v>
      </c>
      <c r="B370">
        <f>VLOOKUP($B$2,'Standard Deposition Curves'!$B$24:$OL$29,(A370/2+1),FALSE)</f>
        <v>0</v>
      </c>
      <c r="C370"/>
      <c r="D370"/>
      <c r="E370"/>
      <c r="F370"/>
      <c r="G370"/>
      <c r="H370"/>
    </row>
    <row r="371" spans="1:8" x14ac:dyDescent="0.25">
      <c r="A371">
        <v>700</v>
      </c>
      <c r="B371">
        <f>VLOOKUP($B$2,'Standard Deposition Curves'!$B$24:$OL$29,(A371/2+1),FALSE)</f>
        <v>0</v>
      </c>
      <c r="C371"/>
      <c r="D371"/>
      <c r="E371"/>
      <c r="F371"/>
      <c r="G371"/>
      <c r="H371"/>
    </row>
    <row r="372" spans="1:8" x14ac:dyDescent="0.25">
      <c r="A372">
        <v>702</v>
      </c>
      <c r="B372">
        <f>VLOOKUP($B$2,'Standard Deposition Curves'!$B$24:$OL$29,(A372/2+1),FALSE)</f>
        <v>0</v>
      </c>
      <c r="C372"/>
      <c r="D372"/>
      <c r="E372"/>
      <c r="F372"/>
      <c r="G372"/>
      <c r="H372"/>
    </row>
    <row r="373" spans="1:8" x14ac:dyDescent="0.25">
      <c r="A373">
        <v>704</v>
      </c>
      <c r="B373">
        <f>VLOOKUP($B$2,'Standard Deposition Curves'!$B$24:$OL$29,(A373/2+1),FALSE)</f>
        <v>0</v>
      </c>
      <c r="C373"/>
      <c r="D373"/>
      <c r="E373"/>
      <c r="F373"/>
      <c r="G373"/>
      <c r="H373"/>
    </row>
    <row r="374" spans="1:8" x14ac:dyDescent="0.25">
      <c r="A374">
        <v>706</v>
      </c>
      <c r="B374">
        <f>VLOOKUP($B$2,'Standard Deposition Curves'!$B$24:$OL$29,(A374/2+1),FALSE)</f>
        <v>0</v>
      </c>
      <c r="C374"/>
      <c r="D374"/>
      <c r="E374"/>
      <c r="F374"/>
      <c r="G374"/>
      <c r="H374"/>
    </row>
    <row r="375" spans="1:8" x14ac:dyDescent="0.25">
      <c r="A375">
        <v>708</v>
      </c>
      <c r="B375">
        <f>VLOOKUP($B$2,'Standard Deposition Curves'!$B$24:$OL$29,(A375/2+1),FALSE)</f>
        <v>0</v>
      </c>
      <c r="C375"/>
      <c r="D375"/>
      <c r="E375"/>
      <c r="F375"/>
      <c r="G375"/>
      <c r="H375"/>
    </row>
    <row r="376" spans="1:8" x14ac:dyDescent="0.25">
      <c r="A376">
        <v>710</v>
      </c>
      <c r="B376">
        <f>VLOOKUP($B$2,'Standard Deposition Curves'!$B$24:$OL$29,(A376/2+1),FALSE)</f>
        <v>0</v>
      </c>
      <c r="C376"/>
      <c r="D376"/>
      <c r="E376"/>
      <c r="F376"/>
      <c r="G376"/>
      <c r="H376"/>
    </row>
    <row r="377" spans="1:8" x14ac:dyDescent="0.25">
      <c r="A377">
        <v>712</v>
      </c>
      <c r="B377">
        <f>VLOOKUP($B$2,'Standard Deposition Curves'!$B$24:$OL$29,(A377/2+1),FALSE)</f>
        <v>0</v>
      </c>
      <c r="C377"/>
      <c r="D377"/>
      <c r="E377"/>
      <c r="F377"/>
      <c r="G377"/>
      <c r="H377"/>
    </row>
    <row r="378" spans="1:8" x14ac:dyDescent="0.25">
      <c r="A378">
        <v>714</v>
      </c>
      <c r="B378">
        <f>VLOOKUP($B$2,'Standard Deposition Curves'!$B$24:$OL$29,(A378/2+1),FALSE)</f>
        <v>0</v>
      </c>
      <c r="C378"/>
      <c r="D378"/>
      <c r="E378"/>
      <c r="F378"/>
      <c r="G378"/>
      <c r="H378"/>
    </row>
    <row r="379" spans="1:8" x14ac:dyDescent="0.25">
      <c r="A379">
        <v>716</v>
      </c>
      <c r="B379">
        <f>VLOOKUP($B$2,'Standard Deposition Curves'!$B$24:$OL$29,(A379/2+1),FALSE)</f>
        <v>0</v>
      </c>
      <c r="C379"/>
      <c r="D379"/>
      <c r="E379"/>
      <c r="F379"/>
      <c r="G379"/>
      <c r="H379"/>
    </row>
    <row r="380" spans="1:8" x14ac:dyDescent="0.25">
      <c r="A380">
        <v>718</v>
      </c>
      <c r="B380">
        <f>VLOOKUP($B$2,'Standard Deposition Curves'!$B$24:$OL$29,(A380/2+1),FALSE)</f>
        <v>0</v>
      </c>
      <c r="C380"/>
      <c r="D380"/>
      <c r="E380"/>
      <c r="F380"/>
      <c r="G380"/>
      <c r="H380"/>
    </row>
    <row r="381" spans="1:8" x14ac:dyDescent="0.25">
      <c r="A381">
        <v>720</v>
      </c>
      <c r="B381">
        <f>VLOOKUP($B$2,'Standard Deposition Curves'!$B$24:$OL$29,(A381/2+1),FALSE)</f>
        <v>0</v>
      </c>
      <c r="C381"/>
      <c r="D381"/>
      <c r="E381"/>
      <c r="F381"/>
      <c r="G381"/>
      <c r="H381"/>
    </row>
    <row r="382" spans="1:8" x14ac:dyDescent="0.25">
      <c r="A382">
        <v>722</v>
      </c>
      <c r="B382">
        <f>VLOOKUP($B$2,'Standard Deposition Curves'!$B$24:$OL$29,(A382/2+1),FALSE)</f>
        <v>0</v>
      </c>
      <c r="C382"/>
      <c r="D382"/>
      <c r="E382"/>
      <c r="F382"/>
      <c r="G382"/>
      <c r="H382"/>
    </row>
    <row r="383" spans="1:8" x14ac:dyDescent="0.25">
      <c r="A383">
        <v>724</v>
      </c>
      <c r="B383">
        <f>VLOOKUP($B$2,'Standard Deposition Curves'!$B$24:$OL$29,(A383/2+1),FALSE)</f>
        <v>0</v>
      </c>
      <c r="C383"/>
      <c r="D383"/>
      <c r="E383"/>
      <c r="F383"/>
      <c r="G383"/>
      <c r="H383"/>
    </row>
    <row r="384" spans="1:8" x14ac:dyDescent="0.25">
      <c r="A384">
        <v>726</v>
      </c>
      <c r="B384">
        <f>VLOOKUP($B$2,'Standard Deposition Curves'!$B$24:$OL$29,(A384/2+1),FALSE)</f>
        <v>0</v>
      </c>
      <c r="C384"/>
      <c r="D384"/>
      <c r="E384"/>
      <c r="F384"/>
      <c r="G384"/>
      <c r="H384"/>
    </row>
    <row r="385" spans="1:8" x14ac:dyDescent="0.25">
      <c r="A385">
        <v>728</v>
      </c>
      <c r="B385">
        <f>VLOOKUP($B$2,'Standard Deposition Curves'!$B$24:$OL$29,(A385/2+1),FALSE)</f>
        <v>0</v>
      </c>
      <c r="C385"/>
      <c r="D385"/>
      <c r="E385"/>
      <c r="F385"/>
      <c r="G385"/>
      <c r="H385"/>
    </row>
    <row r="386" spans="1:8" x14ac:dyDescent="0.25">
      <c r="A386">
        <v>730</v>
      </c>
      <c r="B386">
        <f>VLOOKUP($B$2,'Standard Deposition Curves'!$B$24:$OL$29,(A386/2+1),FALSE)</f>
        <v>0</v>
      </c>
      <c r="C386"/>
      <c r="D386"/>
      <c r="E386"/>
      <c r="F386"/>
      <c r="G386"/>
      <c r="H386"/>
    </row>
    <row r="387" spans="1:8" x14ac:dyDescent="0.25">
      <c r="A387">
        <v>732</v>
      </c>
      <c r="B387">
        <f>VLOOKUP($B$2,'Standard Deposition Curves'!$B$24:$OL$29,(A387/2+1),FALSE)</f>
        <v>0</v>
      </c>
      <c r="C387"/>
      <c r="D387"/>
      <c r="E387"/>
      <c r="F387"/>
      <c r="G387"/>
      <c r="H387"/>
    </row>
    <row r="388" spans="1:8" x14ac:dyDescent="0.25">
      <c r="A388">
        <v>734</v>
      </c>
      <c r="B388">
        <f>VLOOKUP($B$2,'Standard Deposition Curves'!$B$24:$OL$29,(A388/2+1),FALSE)</f>
        <v>0</v>
      </c>
      <c r="C388"/>
      <c r="D388"/>
      <c r="E388"/>
      <c r="F388"/>
      <c r="G388"/>
      <c r="H388"/>
    </row>
    <row r="389" spans="1:8" x14ac:dyDescent="0.25">
      <c r="A389">
        <v>736</v>
      </c>
      <c r="B389">
        <f>VLOOKUP($B$2,'Standard Deposition Curves'!$B$24:$OL$29,(A389/2+1),FALSE)</f>
        <v>0</v>
      </c>
      <c r="C389"/>
      <c r="D389"/>
      <c r="E389"/>
      <c r="F389"/>
      <c r="G389"/>
      <c r="H389"/>
    </row>
    <row r="390" spans="1:8" x14ac:dyDescent="0.25">
      <c r="A390">
        <v>738</v>
      </c>
      <c r="B390">
        <f>VLOOKUP($B$2,'Standard Deposition Curves'!$B$24:$OL$29,(A390/2+1),FALSE)</f>
        <v>0</v>
      </c>
      <c r="C390"/>
      <c r="D390"/>
      <c r="E390"/>
      <c r="F390"/>
      <c r="G390"/>
      <c r="H390"/>
    </row>
    <row r="391" spans="1:8" x14ac:dyDescent="0.25">
      <c r="A391">
        <v>740</v>
      </c>
      <c r="B391">
        <f>VLOOKUP($B$2,'Standard Deposition Curves'!$B$24:$OL$29,(A391/2+1),FALSE)</f>
        <v>0</v>
      </c>
      <c r="C391"/>
      <c r="D391"/>
      <c r="E391"/>
      <c r="F391"/>
      <c r="G391"/>
      <c r="H391"/>
    </row>
    <row r="392" spans="1:8" x14ac:dyDescent="0.25">
      <c r="A392">
        <v>742</v>
      </c>
      <c r="B392">
        <f>VLOOKUP($B$2,'Standard Deposition Curves'!$B$24:$OL$29,(A392/2+1),FALSE)</f>
        <v>0</v>
      </c>
      <c r="C392"/>
      <c r="D392"/>
      <c r="E392"/>
      <c r="F392"/>
      <c r="G392"/>
      <c r="H392"/>
    </row>
    <row r="393" spans="1:8" x14ac:dyDescent="0.25">
      <c r="A393">
        <v>744</v>
      </c>
      <c r="B393">
        <f>VLOOKUP($B$2,'Standard Deposition Curves'!$B$24:$OL$29,(A393/2+1),FALSE)</f>
        <v>0</v>
      </c>
      <c r="C393"/>
      <c r="D393"/>
      <c r="E393"/>
      <c r="F393"/>
      <c r="G393"/>
      <c r="H393"/>
    </row>
    <row r="394" spans="1:8" x14ac:dyDescent="0.25">
      <c r="A394">
        <v>746</v>
      </c>
      <c r="B394">
        <f>VLOOKUP($B$2,'Standard Deposition Curves'!$B$24:$OL$29,(A394/2+1),FALSE)</f>
        <v>0</v>
      </c>
      <c r="C394"/>
      <c r="D394"/>
      <c r="E394"/>
      <c r="F394"/>
      <c r="G394"/>
      <c r="H394"/>
    </row>
    <row r="395" spans="1:8" x14ac:dyDescent="0.25">
      <c r="A395">
        <v>748</v>
      </c>
      <c r="B395">
        <f>VLOOKUP($B$2,'Standard Deposition Curves'!$B$24:$OL$29,(A395/2+1),FALSE)</f>
        <v>0</v>
      </c>
      <c r="C395"/>
      <c r="D395"/>
      <c r="E395"/>
      <c r="F395"/>
      <c r="G395"/>
      <c r="H395"/>
    </row>
    <row r="396" spans="1:8" x14ac:dyDescent="0.25">
      <c r="A396">
        <v>750</v>
      </c>
      <c r="B396">
        <f>VLOOKUP($B$2,'Standard Deposition Curves'!$B$24:$OL$29,(A396/2+1),FALSE)</f>
        <v>0</v>
      </c>
      <c r="C396"/>
      <c r="D396"/>
      <c r="E396"/>
      <c r="F396"/>
      <c r="G396"/>
      <c r="H396"/>
    </row>
    <row r="397" spans="1:8" x14ac:dyDescent="0.25">
      <c r="A397">
        <v>752</v>
      </c>
      <c r="B397">
        <f>VLOOKUP($B$2,'Standard Deposition Curves'!$B$24:$OL$29,(A397/2+1),FALSE)</f>
        <v>0</v>
      </c>
      <c r="C397"/>
      <c r="D397"/>
      <c r="E397"/>
      <c r="F397"/>
      <c r="G397"/>
      <c r="H397"/>
    </row>
    <row r="398" spans="1:8" x14ac:dyDescent="0.25">
      <c r="A398">
        <v>754</v>
      </c>
      <c r="B398">
        <f>VLOOKUP($B$2,'Standard Deposition Curves'!$B$24:$OL$29,(A398/2+1),FALSE)</f>
        <v>0</v>
      </c>
      <c r="C398"/>
      <c r="D398"/>
      <c r="E398"/>
      <c r="F398"/>
      <c r="G398"/>
      <c r="H398"/>
    </row>
    <row r="399" spans="1:8" x14ac:dyDescent="0.25">
      <c r="A399">
        <v>756</v>
      </c>
      <c r="B399">
        <f>VLOOKUP($B$2,'Standard Deposition Curves'!$B$24:$OL$29,(A399/2+1),FALSE)</f>
        <v>0</v>
      </c>
      <c r="C399"/>
      <c r="D399"/>
      <c r="E399"/>
      <c r="F399"/>
      <c r="G399"/>
      <c r="H399"/>
    </row>
    <row r="400" spans="1:8" x14ac:dyDescent="0.25">
      <c r="A400">
        <v>758</v>
      </c>
      <c r="B400">
        <f>VLOOKUP($B$2,'Standard Deposition Curves'!$B$24:$OL$29,(A400/2+1),FALSE)</f>
        <v>0</v>
      </c>
      <c r="C400"/>
      <c r="D400"/>
      <c r="E400"/>
      <c r="F400"/>
      <c r="G400"/>
      <c r="H400"/>
    </row>
    <row r="401" spans="1:8" x14ac:dyDescent="0.25">
      <c r="A401">
        <v>760</v>
      </c>
      <c r="B401">
        <f>VLOOKUP($B$2,'Standard Deposition Curves'!$B$24:$OL$29,(A401/2+1),FALSE)</f>
        <v>0</v>
      </c>
      <c r="C401"/>
      <c r="D401"/>
      <c r="E401"/>
      <c r="F401"/>
      <c r="G401"/>
      <c r="H401"/>
    </row>
    <row r="402" spans="1:8" x14ac:dyDescent="0.25">
      <c r="A402">
        <v>762</v>
      </c>
      <c r="B402">
        <f>VLOOKUP($B$2,'Standard Deposition Curves'!$B$24:$OL$29,(A402/2+1),FALSE)</f>
        <v>0</v>
      </c>
      <c r="C402"/>
      <c r="D402"/>
      <c r="E402"/>
      <c r="F402"/>
      <c r="G402"/>
      <c r="H402"/>
    </row>
    <row r="403" spans="1:8" x14ac:dyDescent="0.25">
      <c r="A403">
        <v>764</v>
      </c>
      <c r="B403">
        <f>VLOOKUP($B$2,'Standard Deposition Curves'!$B$24:$OL$29,(A403/2+1),FALSE)</f>
        <v>0</v>
      </c>
      <c r="C403"/>
      <c r="D403"/>
      <c r="E403"/>
      <c r="F403"/>
      <c r="G403"/>
      <c r="H403"/>
    </row>
    <row r="404" spans="1:8" x14ac:dyDescent="0.25">
      <c r="A404">
        <v>766</v>
      </c>
      <c r="B404">
        <f>VLOOKUP($B$2,'Standard Deposition Curves'!$B$24:$OL$29,(A404/2+1),FALSE)</f>
        <v>0</v>
      </c>
      <c r="C404"/>
      <c r="D404"/>
      <c r="E404"/>
      <c r="F404"/>
      <c r="G404"/>
      <c r="H404"/>
    </row>
    <row r="405" spans="1:8" x14ac:dyDescent="0.25">
      <c r="A405">
        <v>768</v>
      </c>
      <c r="B405">
        <f>VLOOKUP($B$2,'Standard Deposition Curves'!$B$24:$OL$29,(A405/2+1),FALSE)</f>
        <v>0</v>
      </c>
      <c r="C405"/>
      <c r="D405"/>
      <c r="E405"/>
      <c r="F405"/>
      <c r="G405"/>
      <c r="H405"/>
    </row>
    <row r="406" spans="1:8" x14ac:dyDescent="0.25">
      <c r="A406">
        <v>770</v>
      </c>
      <c r="B406">
        <f>VLOOKUP($B$2,'Standard Deposition Curves'!$B$24:$OL$29,(A406/2+1),FALSE)</f>
        <v>0</v>
      </c>
      <c r="C406"/>
      <c r="D406"/>
      <c r="E406"/>
      <c r="F406"/>
      <c r="G406"/>
      <c r="H406"/>
    </row>
    <row r="407" spans="1:8" x14ac:dyDescent="0.25">
      <c r="A407">
        <v>772</v>
      </c>
      <c r="B407">
        <f>VLOOKUP($B$2,'Standard Deposition Curves'!$B$24:$OL$29,(A407/2+1),FALSE)</f>
        <v>0</v>
      </c>
      <c r="C407"/>
      <c r="D407"/>
      <c r="E407"/>
      <c r="F407"/>
      <c r="G407"/>
      <c r="H407"/>
    </row>
    <row r="408" spans="1:8" x14ac:dyDescent="0.25">
      <c r="A408">
        <v>774</v>
      </c>
      <c r="B408">
        <f>VLOOKUP($B$2,'Standard Deposition Curves'!$B$24:$OL$29,(A408/2+1),FALSE)</f>
        <v>0</v>
      </c>
      <c r="C408"/>
      <c r="D408"/>
      <c r="E408"/>
      <c r="F408"/>
      <c r="G408"/>
      <c r="H408"/>
    </row>
    <row r="409" spans="1:8" x14ac:dyDescent="0.25">
      <c r="A409">
        <v>776</v>
      </c>
      <c r="B409">
        <f>VLOOKUP($B$2,'Standard Deposition Curves'!$B$24:$OL$29,(A409/2+1),FALSE)</f>
        <v>0</v>
      </c>
      <c r="C409"/>
      <c r="D409"/>
      <c r="E409"/>
      <c r="F409"/>
      <c r="G409"/>
      <c r="H409"/>
    </row>
    <row r="410" spans="1:8" x14ac:dyDescent="0.25">
      <c r="A410">
        <v>778</v>
      </c>
      <c r="B410">
        <f>VLOOKUP($B$2,'Standard Deposition Curves'!$B$24:$OL$29,(A410/2+1),FALSE)</f>
        <v>0</v>
      </c>
      <c r="C410"/>
      <c r="D410"/>
      <c r="E410"/>
      <c r="F410"/>
      <c r="G410"/>
      <c r="H410"/>
    </row>
    <row r="411" spans="1:8" x14ac:dyDescent="0.25">
      <c r="A411">
        <v>780</v>
      </c>
      <c r="B411">
        <f>VLOOKUP($B$2,'Standard Deposition Curves'!$B$24:$OL$29,(A411/2+1),FALSE)</f>
        <v>0</v>
      </c>
      <c r="C411"/>
      <c r="D411"/>
      <c r="E411"/>
      <c r="F411"/>
      <c r="G411"/>
      <c r="H411"/>
    </row>
    <row r="412" spans="1:8" x14ac:dyDescent="0.25">
      <c r="A412">
        <v>782</v>
      </c>
      <c r="B412">
        <f>VLOOKUP($B$2,'Standard Deposition Curves'!$B$24:$OL$29,(A412/2+1),FALSE)</f>
        <v>0</v>
      </c>
      <c r="C412"/>
      <c r="D412"/>
      <c r="E412"/>
      <c r="F412"/>
      <c r="G412"/>
      <c r="H412"/>
    </row>
    <row r="413" spans="1:8" x14ac:dyDescent="0.25">
      <c r="A413">
        <v>784</v>
      </c>
      <c r="B413">
        <f>VLOOKUP($B$2,'Standard Deposition Curves'!$B$24:$OL$29,(A413/2+1),FALSE)</f>
        <v>0</v>
      </c>
      <c r="C413"/>
      <c r="D413"/>
      <c r="E413"/>
      <c r="F413"/>
      <c r="G413"/>
      <c r="H413"/>
    </row>
    <row r="414" spans="1:8" x14ac:dyDescent="0.25">
      <c r="A414">
        <v>786</v>
      </c>
      <c r="B414">
        <f>VLOOKUP($B$2,'Standard Deposition Curves'!$B$24:$OL$29,(A414/2+1),FALSE)</f>
        <v>0</v>
      </c>
      <c r="C414"/>
      <c r="D414"/>
      <c r="E414"/>
      <c r="F414"/>
      <c r="G414"/>
      <c r="H414"/>
    </row>
    <row r="415" spans="1:8" x14ac:dyDescent="0.25">
      <c r="A415">
        <v>788</v>
      </c>
      <c r="B415">
        <f>VLOOKUP($B$2,'Standard Deposition Curves'!$B$24:$OL$29,(A415/2+1),FALSE)</f>
        <v>0</v>
      </c>
      <c r="C415"/>
      <c r="D415"/>
      <c r="E415"/>
      <c r="F415"/>
      <c r="G415"/>
      <c r="H415"/>
    </row>
    <row r="416" spans="1:8" x14ac:dyDescent="0.25">
      <c r="A416">
        <v>790</v>
      </c>
      <c r="B416">
        <f>VLOOKUP($B$2,'Standard Deposition Curves'!$B$24:$OL$29,(A416/2+1),FALSE)</f>
        <v>0</v>
      </c>
      <c r="C416"/>
      <c r="D416"/>
      <c r="E416"/>
      <c r="F416"/>
      <c r="G416"/>
      <c r="H416"/>
    </row>
    <row r="417" spans="1:8" x14ac:dyDescent="0.25">
      <c r="A417">
        <v>792</v>
      </c>
      <c r="B417">
        <f>VLOOKUP($B$2,'Standard Deposition Curves'!$B$24:$OL$29,(A417/2+1),FALSE)</f>
        <v>0</v>
      </c>
      <c r="C417"/>
      <c r="D417"/>
      <c r="E417"/>
      <c r="F417"/>
      <c r="G417"/>
      <c r="H417"/>
    </row>
    <row r="418" spans="1:8" x14ac:dyDescent="0.25">
      <c r="A418">
        <v>794</v>
      </c>
      <c r="B418">
        <f>VLOOKUP($B$2,'Standard Deposition Curves'!$B$24:$OL$29,(A418/2+1),FALSE)</f>
        <v>0</v>
      </c>
      <c r="C418"/>
      <c r="D418"/>
      <c r="E418"/>
      <c r="F418"/>
      <c r="G418"/>
      <c r="H418"/>
    </row>
    <row r="419" spans="1:8" x14ac:dyDescent="0.25">
      <c r="A419">
        <v>796</v>
      </c>
      <c r="B419">
        <f>VLOOKUP($B$2,'Standard Deposition Curves'!$B$24:$OL$29,(A419/2+1),FALSE)</f>
        <v>0</v>
      </c>
      <c r="C419"/>
      <c r="D419"/>
      <c r="E419"/>
      <c r="F419"/>
      <c r="G419"/>
      <c r="H419"/>
    </row>
  </sheetData>
  <sheetProtection algorithmName="SHA-512" hashValue="+EKCmDOsPyABDoL+qM+AsCgySGqxbhbQeWmBTk04JE8jRm27rYV74UvbqJMFSuEYjm8VZSdaTroY0mAat4x7yg==" saltValue="GCKy0iH5kQPEmwDiP9qbaw==" spinCount="100000" sheet="1" objects="1" scenarios="1"/>
  <conditionalFormatting sqref="C22:C221">
    <cfRule type="cellIs" dxfId="89" priority="13" operator="lessThan">
      <formula>$F$7</formula>
    </cfRule>
    <cfRule type="cellIs" dxfId="88" priority="14" operator="equal">
      <formula>$F$7</formula>
    </cfRule>
    <cfRule type="cellIs" dxfId="87" priority="15" operator="greaterThan">
      <formula>$F$7</formula>
    </cfRule>
  </conditionalFormatting>
  <conditionalFormatting sqref="G22:G221">
    <cfRule type="cellIs" dxfId="86" priority="10" operator="lessThan">
      <formula>$F$11</formula>
    </cfRule>
    <cfRule type="cellIs" dxfId="85" priority="11" operator="equal">
      <formula>$F$11</formula>
    </cfRule>
    <cfRule type="cellIs" dxfId="84" priority="12" operator="greaterThan">
      <formula>$F$11</formula>
    </cfRule>
  </conditionalFormatting>
  <conditionalFormatting sqref="D22:D221">
    <cfRule type="cellIs" dxfId="83" priority="7" operator="lessThan">
      <formula>$F$8</formula>
    </cfRule>
    <cfRule type="cellIs" dxfId="82" priority="8" operator="equal">
      <formula>$F$8</formula>
    </cfRule>
    <cfRule type="cellIs" dxfId="81" priority="9" operator="greaterThan">
      <formula>$F$8</formula>
    </cfRule>
  </conditionalFormatting>
  <conditionalFormatting sqref="E22:E221">
    <cfRule type="cellIs" dxfId="80" priority="4" operator="lessThan">
      <formula>$F$9</formula>
    </cfRule>
    <cfRule type="cellIs" dxfId="79" priority="5" operator="equal">
      <formula>$F$9</formula>
    </cfRule>
    <cfRule type="cellIs" dxfId="78" priority="6" operator="greaterThan">
      <formula>$F$9</formula>
    </cfRule>
  </conditionalFormatting>
  <conditionalFormatting sqref="F22:F221">
    <cfRule type="cellIs" dxfId="77" priority="1" operator="lessThan">
      <formula>$F$10</formula>
    </cfRule>
    <cfRule type="cellIs" dxfId="76" priority="2" operator="equal">
      <formula>$F$10</formula>
    </cfRule>
    <cfRule type="cellIs" dxfId="75" priority="3" operator="greaterThan">
      <formula>$F$10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00782AAB515E47F68D0ED650F5E2ABDE" version="1.0.0">
  <systemFields>
    <field name="Objective-Id">
      <value order="0">A1949920</value>
    </field>
    <field name="Objective-Title">
      <value order="0">sdrat_revision</value>
    </field>
    <field name="Objective-Description">
      <value order="0"/>
    </field>
    <field name="Objective-CreationStamp">
      <value order="0">2020-09-28T08:41:33Z</value>
    </field>
    <field name="Objective-IsApproved">
      <value order="0">false</value>
    </field>
    <field name="Objective-IsPublished">
      <value order="0">false</value>
    </field>
    <field name="Objective-DatePublished">
      <value order="0"/>
    </field>
    <field name="Objective-ModificationStamp">
      <value order="0">2023-06-07T01:52:55Z</value>
    </field>
    <field name="Objective-Owner">
      <value order="0">Gary Dorr</value>
    </field>
    <field name="Objective-Path">
      <value order="0">APVMA:OFFICE OF THE CHIEF SCIENTIST:Science and Regulatory Issues:Spray Drift:Spray Drift Project - Development Discussion Papers:SDP - Development - Discussion Papers - Spray Drift Implementation - General Public:Stage 1 - Revision</value>
    </field>
    <field name="Objective-Parent">
      <value order="0">Stage 1 - Revision</value>
    </field>
    <field name="Objective-State">
      <value order="0">Being Edited</value>
    </field>
    <field name="Objective-VersionId">
      <value order="0">vA4513542</value>
    </field>
    <field name="Objective-Version">
      <value order="0">0.13</value>
    </field>
    <field name="Objective-VersionNumber">
      <value order="0">13</value>
    </field>
    <field name="Objective-VersionComment">
      <value order="0"/>
    </field>
    <field name="Objective-FileNumber">
      <value order="0">2013\2111</value>
    </field>
    <field name="Objective-Classification">
      <value order="0">OFFICIAL</value>
    </field>
    <field name="Objective-Caveats">
      <value order="0"/>
    </field>
  </systemFields>
  <catalogues>
    <catalogue name="Document Type Catalogue" type="type" ori="id:cA101">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00782AAB515E47F68D0ED650F5E2AB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Instructions</vt:lpstr>
      <vt:lpstr>Assessment details</vt:lpstr>
      <vt:lpstr>RALs</vt:lpstr>
      <vt:lpstr>Label instructions</vt:lpstr>
      <vt:lpstr>Standard Deposition Curves</vt:lpstr>
      <vt:lpstr>Boom</vt:lpstr>
      <vt:lpstr>Boom - high</vt:lpstr>
      <vt:lpstr>Boom (lower rate)</vt:lpstr>
      <vt:lpstr>Boom (lower rate) - high</vt:lpstr>
      <vt:lpstr>Vertical (&gt;2 fully foliated)</vt:lpstr>
      <vt:lpstr>Vertical (&gt;2 non-foliated)</vt:lpstr>
      <vt:lpstr>Vertical (&lt;=2)</vt:lpstr>
      <vt:lpstr>Fixed-wing</vt:lpstr>
      <vt:lpstr>Helicopter</vt:lpstr>
      <vt:lpstr>AerialFWStandardScenarios</vt:lpstr>
      <vt:lpstr>AerialRStandardScenarios</vt:lpstr>
      <vt:lpstr>GroundStandardScenarios</vt:lpstr>
      <vt:lpstr>'Label instructions'!Print_Area</vt:lpstr>
      <vt:lpstr>VerticalStandardScenarios</vt:lpstr>
    </vt:vector>
  </TitlesOfParts>
  <Company>APVMA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Spray drift risk assessment tool</dc:title>
  <dc:creator>APVMA</dc:creator>
  <cp:lastModifiedBy>ELLIOTT, Amy</cp:lastModifiedBy>
  <cp:lastPrinted>2021-01-19T05:50:49Z</cp:lastPrinted>
  <dcterms:created xsi:type="dcterms:W3CDTF">2015-03-26T03:16:12Z</dcterms:created>
  <dcterms:modified xsi:type="dcterms:W3CDTF">2023-06-07T01:54:10Z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A1949920</vt:lpwstr>
  </property>
  <property fmtid="{D5CDD505-2E9C-101B-9397-08002B2CF9AE}" pid="4" name="Objective-Title">
    <vt:lpwstr>sdrat_revision</vt:lpwstr>
  </property>
  <property fmtid="{D5CDD505-2E9C-101B-9397-08002B2CF9AE}" pid="5" name="Objective-Comment">
    <vt:lpwstr/>
  </property>
  <property fmtid="{D5CDD505-2E9C-101B-9397-08002B2CF9AE}" pid="6" name="Objective-CreationStamp">
    <vt:filetime>2020-11-10T07:21:30Z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2023-06-07T01:52:55Z</vt:filetime>
  </property>
  <property fmtid="{D5CDD505-2E9C-101B-9397-08002B2CF9AE}" pid="11" name="Objective-Owner">
    <vt:lpwstr>Gary Dorr</vt:lpwstr>
  </property>
  <property fmtid="{D5CDD505-2E9C-101B-9397-08002B2CF9AE}" pid="12" name="Objective-Path">
    <vt:lpwstr>APVMA:OFFICE OF THE CHIEF SCIENTIST:Science and Regulatory Issues:Spray Drift:Spray Drift Project - Development Discussion Papers:SDP - Development - Discussion Papers - Spray Drift Implementation - General Public:Stage 1 - Revision:</vt:lpwstr>
  </property>
  <property fmtid="{D5CDD505-2E9C-101B-9397-08002B2CF9AE}" pid="13" name="Objective-Parent">
    <vt:lpwstr>Stage 1 - Revision</vt:lpwstr>
  </property>
  <property fmtid="{D5CDD505-2E9C-101B-9397-08002B2CF9AE}" pid="14" name="Objective-State">
    <vt:lpwstr>Being Edited</vt:lpwstr>
  </property>
  <property fmtid="{D5CDD505-2E9C-101B-9397-08002B2CF9AE}" pid="15" name="Objective-Version">
    <vt:lpwstr>0.13</vt:lpwstr>
  </property>
  <property fmtid="{D5CDD505-2E9C-101B-9397-08002B2CF9AE}" pid="16" name="Objective-VersionNumber">
    <vt:r8>13</vt:r8>
  </property>
  <property fmtid="{D5CDD505-2E9C-101B-9397-08002B2CF9AE}" pid="17" name="Objective-VersionComment">
    <vt:lpwstr/>
  </property>
  <property fmtid="{D5CDD505-2E9C-101B-9397-08002B2CF9AE}" pid="18" name="Objective-FileNumber">
    <vt:lpwstr>2013\2111</vt:lpwstr>
  </property>
  <property fmtid="{D5CDD505-2E9C-101B-9397-08002B2CF9AE}" pid="19" name="Objective-Classification">
    <vt:lpwstr>[Inherited - OFFICIAL]</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vA4513542</vt:lpwstr>
  </property>
  <property fmtid="{D5CDD505-2E9C-101B-9397-08002B2CF9AE}" pid="23" name="Objective-Connect Creator">
    <vt:lpwstr/>
  </property>
  <property fmtid="{D5CDD505-2E9C-101B-9397-08002B2CF9AE}" pid="24" name="Objective-Connect Creator [system]">
    <vt:lpwstr/>
  </property>
</Properties>
</file>